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6020" windowHeight="11010" tabRatio="737" activeTab="3"/>
  </bookViews>
  <sheets>
    <sheet name="สรุปงบ" sheetId="1" r:id="rId1"/>
    <sheet name="งบจัดสรร" sheetId="2" r:id="rId2"/>
    <sheet name="อุดหนุนเรียนฟรี 15 ปี" sheetId="3" r:id="rId3"/>
    <sheet name="ใช้อันนี้  ไม่แยกพัฒนาผู้เรีย" sheetId="4" r:id="rId4"/>
  </sheets>
  <definedNames>
    <definedName name="_xlnm.Print_Titles" localSheetId="3">'ใช้อันนี้  ไม่แยกพัฒนาผู้เรีย'!$4:$8</definedName>
  </definedNames>
  <calcPr fullCalcOnLoad="1"/>
</workbook>
</file>

<file path=xl/comments4.xml><?xml version="1.0" encoding="utf-8"?>
<comments xmlns="http://schemas.openxmlformats.org/spreadsheetml/2006/main">
  <authors>
    <author>Windows User</author>
  </authors>
  <commentList>
    <comment ref="I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เงินกิจกรรมพัฒนาผู้เรียน
</t>
        </r>
      </text>
    </comment>
  </commentList>
</comments>
</file>

<file path=xl/sharedStrings.xml><?xml version="1.0" encoding="utf-8"?>
<sst xmlns="http://schemas.openxmlformats.org/spreadsheetml/2006/main" count="386" uniqueCount="238">
  <si>
    <t>โครงการ</t>
  </si>
  <si>
    <t>รวม</t>
  </si>
  <si>
    <t>รวมทั้งสิ้น</t>
  </si>
  <si>
    <t>ระยะสั้น</t>
  </si>
  <si>
    <t>ปวช.</t>
  </si>
  <si>
    <t>ปวส.</t>
  </si>
  <si>
    <t>หน่วย : บาท</t>
  </si>
  <si>
    <t>รายการค่าใช้จ่าย/รายจ่ายตามงบประมาณ</t>
  </si>
  <si>
    <t>เงินรายได้</t>
  </si>
  <si>
    <t>บกศ.</t>
  </si>
  <si>
    <t>-</t>
  </si>
  <si>
    <t>รวมรายจ่ายทั้งสิ้น</t>
  </si>
  <si>
    <t>1. งบบุคลากร</t>
  </si>
  <si>
    <t>2. งบดำเนินงาน</t>
  </si>
  <si>
    <t>3. งบลงทุน</t>
  </si>
  <si>
    <t>4. งบเงินอุดหนุน</t>
  </si>
  <si>
    <t>5. งบรายจ่ายอื่น</t>
  </si>
  <si>
    <t xml:space="preserve">         2.1.2 เงินค่าตอบแทนนอกเวลา</t>
  </si>
  <si>
    <t xml:space="preserve">    2.1 ค่าตอบแทน</t>
  </si>
  <si>
    <t xml:space="preserve">         2.1.1 ค่าเช่าบ้าน(ขั้นต่ำ)</t>
  </si>
  <si>
    <t xml:space="preserve">         2.1.3 เงินค่าสอนพิเศษ</t>
  </si>
  <si>
    <t xml:space="preserve">    2.2 ค่าใช้สอย</t>
  </si>
  <si>
    <t xml:space="preserve">         2.2.1 ค่าเช่าทรัพย์สิน(ขั้นต่ำ)</t>
  </si>
  <si>
    <t xml:space="preserve">         2.2.2 ค่าเช่ารถยนต์(ขั้นต่ำ)</t>
  </si>
  <si>
    <t xml:space="preserve">         2.2.3 ค่าใช้จ่ายในการเดินทางไปราชการ</t>
  </si>
  <si>
    <t xml:space="preserve">         2.2.4 ค่าซ่อมรถยนต์ราชการ</t>
  </si>
  <si>
    <t xml:space="preserve">         2.2.5 ค่าซ่อมครุภัณฑ์</t>
  </si>
  <si>
    <t xml:space="preserve">         2.2.6 ค่าซ่อมสิ่งก่อสร้าง</t>
  </si>
  <si>
    <t xml:space="preserve">         2.2.7 ค่าจ้างเหมาบริการ</t>
  </si>
  <si>
    <t xml:space="preserve">         2.2.8 ค่าเงินสมทบประกันสังคม</t>
  </si>
  <si>
    <t xml:space="preserve">          2.3.1 วัสดุสำนักงาน</t>
  </si>
  <si>
    <t xml:space="preserve">          2.4.1 ค่าโทรศัพท์</t>
  </si>
  <si>
    <t xml:space="preserve">          2.3.2 วัสดุการศึกษา</t>
  </si>
  <si>
    <t xml:space="preserve">          2.3.3 วัสดุงานบ้านงานครัว</t>
  </si>
  <si>
    <t xml:space="preserve">          2.3.4 วัสดุหนังสือ วารสารและตำรา</t>
  </si>
  <si>
    <t xml:space="preserve">          2.3.5 วัสดุคอมพิวเตอร์</t>
  </si>
  <si>
    <t xml:space="preserve">          2.3.6 วัสดุก่อสร้าง</t>
  </si>
  <si>
    <t xml:space="preserve">          2.3.7 วัสดุยานพาหนะและขนส่ง</t>
  </si>
  <si>
    <t xml:space="preserve">          2.4.2 ค่าน้ำประปา</t>
  </si>
  <si>
    <t xml:space="preserve">          2.4.3 ค่าไฟฟ้า</t>
  </si>
  <si>
    <t xml:space="preserve">          2.4.4 ค่าไปรษณีย์</t>
  </si>
  <si>
    <t xml:space="preserve">          2.4.5 ค่าน้ำมันเชื้อเพลิง</t>
  </si>
  <si>
    <t xml:space="preserve">          2.4.6 ค่าบริการเช่า UBC</t>
  </si>
  <si>
    <t xml:space="preserve">         2.1.4 ค่าอาหารทำการนอกเวลาราชการ</t>
  </si>
  <si>
    <t xml:space="preserve">    3.2 สิ่งก่อสร้าง</t>
  </si>
  <si>
    <t xml:space="preserve">    3.1 โครงการจัดหาครุภัณฑ์การศึกษาและครุภัณฑ์สำนักงาน (ครุภัณฑ์) </t>
  </si>
  <si>
    <t xml:space="preserve">   สรุปงบหน้ารายจ่ายปีงบประมาณ พ.ศ. 2563  วิทยาลัยเทคนิคขอนแก่น</t>
  </si>
  <si>
    <t>แผนการใช้จ่ายเงินปี ตามแผนปฏิบัติการ(ปี 2563)  แหล่งเงิน ผลผลิต/โครงการ</t>
  </si>
  <si>
    <t xml:space="preserve"> </t>
  </si>
  <si>
    <t xml:space="preserve">          ค่าหนังสือเรียน</t>
  </si>
  <si>
    <t xml:space="preserve">          ค่าอุปกรณ์การเรียน</t>
  </si>
  <si>
    <t xml:space="preserve">          ค่าเครื่องแบบนักเรียน</t>
  </si>
  <si>
    <t>โครงการเกินมา 5 พัน เงินรายได้</t>
  </si>
  <si>
    <t>ระดับปริญญาตรี</t>
  </si>
  <si>
    <t>ปริญญา</t>
  </si>
  <si>
    <t>ตรี</t>
  </si>
  <si>
    <t>1. โครงการ</t>
  </si>
  <si>
    <t>ความร่วมมือ</t>
  </si>
  <si>
    <t>ผลิตกำลังคน</t>
  </si>
  <si>
    <t>2. โครงการ</t>
  </si>
  <si>
    <t>งบอุดหนุน</t>
  </si>
  <si>
    <t>ขั้นพื้นฐาน</t>
  </si>
  <si>
    <t>3. โครงการ</t>
  </si>
  <si>
    <t>เรียนฟรี 15 ปี</t>
  </si>
  <si>
    <t>4. โครงการ</t>
  </si>
  <si>
    <t>งบอื่น ๆ ที่ได้รับ</t>
  </si>
  <si>
    <t>จัดสรรจาก  สอศ.</t>
  </si>
  <si>
    <t xml:space="preserve">    1.1 เงินเดือนข้าราชการ</t>
  </si>
  <si>
    <t xml:space="preserve">    1.2 เงินประจำตำแหน่งและค่าตอบแทนรายเดือน</t>
  </si>
  <si>
    <t xml:space="preserve">    1.3 ค่าจ้างจ้างประจำ</t>
  </si>
  <si>
    <t xml:space="preserve">    1.4 ค่าตอบแทนพนักงานราชการ </t>
  </si>
  <si>
    <t xml:space="preserve">    1.5 ค่าจ้างชั่วคราว (ครูจ้างสอน)</t>
  </si>
  <si>
    <t xml:space="preserve">    1.6 ค่าจ้างชั่วคราว (เจ้าหน้าที่ธุรการ)</t>
  </si>
  <si>
    <t xml:space="preserve">    1.7 ค่าจ้างชั่วคราว (แม่บ้าน)</t>
  </si>
  <si>
    <t xml:space="preserve">    1.8 ค่าครองชีพชั่วคราว (ครูจ้างสอน)</t>
  </si>
  <si>
    <t xml:space="preserve">    1.9 ค่าครองชีพชั่วคราว (เจ้าหน้าที่)</t>
  </si>
  <si>
    <t xml:space="preserve">    2.3 ค่าวัสดุ</t>
  </si>
  <si>
    <t xml:space="preserve">    2.4  ค่าสาธารณูปโภค (ขั้นต่ำ)</t>
  </si>
  <si>
    <t xml:space="preserve">    2.5 วัสดุตามโครงการ</t>
  </si>
  <si>
    <t xml:space="preserve">    4.1 อุดหนุนโครงการจัดการศึกษาเรียนฟรี 15 ปี</t>
  </si>
  <si>
    <t xml:space="preserve">    5.1 สำรองเพื่อสนับสนุนงานนโยบาย  สอศ. ,กระทรวงฯ, พื้นที่</t>
  </si>
  <si>
    <t xml:space="preserve">    5.2 ศูนย์ซ่อมสร้างเพื่อชุมชน Fix it center</t>
  </si>
  <si>
    <t xml:space="preserve">          2.5.54  โครงการค่ายบัณฑิตจิตอาสาพัฒนาชุมชนทำดีด้วยหัวใจ</t>
  </si>
  <si>
    <t xml:space="preserve">          2.5.55  โครงการปัจฉิมนิเทศและการแสดงผลงานทางวิชาการของ</t>
  </si>
  <si>
    <t xml:space="preserve">                     ขอนแก่น</t>
  </si>
  <si>
    <t xml:space="preserve">                     กระบวนการชุมชนแห่งการเรียนรู้ทางวิชาชีพ (PLC)</t>
  </si>
  <si>
    <t xml:space="preserve">                     ประจำปีการศึกษา 2562</t>
  </si>
  <si>
    <t xml:space="preserve">                    พ.ศ. 2562 (อวท) องค์การวิชาชีพแห่งประเทศไทย</t>
  </si>
  <si>
    <t xml:space="preserve">                     นวัตกรรมและสิ่งประดิษฐ์</t>
  </si>
  <si>
    <t xml:space="preserve">                   และแผนพัฒนาสถานศึกษา</t>
  </si>
  <si>
    <t xml:space="preserve">          2.5.2  โครงการการจัดการลงนามความร่วมมือ MOU</t>
  </si>
  <si>
    <t xml:space="preserve">          2.5.3  โครงการอบรมศูนย์บ่มเพาะธุรกิจสร้างฝันสู่ผู้ประกอบการ</t>
  </si>
  <si>
    <t xml:space="preserve">          2.5.4  โครงการหารายได้ระหว่างเรียน</t>
  </si>
  <si>
    <t xml:space="preserve">          2.5.1  โครงการจัดทำนิทรรศการของงาน ประชาสัมพันธ์  ภายนอกและ</t>
  </si>
  <si>
    <t xml:space="preserve">                   ภายในวิทยาลัยฯ</t>
  </si>
  <si>
    <t xml:space="preserve">          2.5.8  โครงการประชุมเชิงปฏิบัติการ การจัดทำแผนกลยุทธ์แบบมีส่วนร่วม</t>
  </si>
  <si>
    <t xml:space="preserve">          2.5.9  โครงการเตรียมความพร้อมรับการประเมินสถานศึกษาพอเพียง</t>
  </si>
  <si>
    <t xml:space="preserve">          2.5.11  โครงการอบรมสถานศึกษาคุณธรรม</t>
  </si>
  <si>
    <t xml:space="preserve">          2.5.12  โครงการเตรียมความพร้อมรับการประเมินสถานศึกษาพระราชทาน</t>
  </si>
  <si>
    <t xml:space="preserve">          2.5.14  โครงการต่ออายุ Hostname</t>
  </si>
  <si>
    <t xml:space="preserve">          2.5.15  โครงการติดตามและประเมินผลโครงการ งานวิจัย พัฒนา </t>
  </si>
  <si>
    <t xml:space="preserve">          2.5.17  โครงการสนับสนุนนวัตกรรม โครงงาน และสิ่งประดิษฐ์</t>
  </si>
  <si>
    <t xml:space="preserve">          2.5.18  โครงการคัดเลือกสิ่งประดิษฐ์ของคนรุ่นใหม่ระดับสถานศึกษา</t>
  </si>
  <si>
    <t xml:space="preserve">          2.5.19  โครงการปฐมนิเทศและประชุมผู้ปกครอง ประจำปีการศึกษา 2563</t>
  </si>
  <si>
    <t xml:space="preserve">          2.5.20  โครงการปัจฉิมนิเทศผู้สำเร็จการศึกษา (เรียนจบพบงานแนะแนวการศึกษาต่อ)</t>
  </si>
  <si>
    <t xml:space="preserve">          2.5.22  โครงการครูที่ปรึกษาเยี่ยมบ้านผู้เรียน</t>
  </si>
  <si>
    <t xml:space="preserve">          2.5.23  โครงการพัฒนาระบบดูแลผู้เรียน ด้วยกิจกรรม</t>
  </si>
  <si>
    <t xml:space="preserve">          2.5.24  โครงการบริจาคโลหิต ดวงตา อวัยวะ </t>
  </si>
  <si>
    <t xml:space="preserve">          2.5.26  โครงการจัดทำประกันอุบัติเหตุนักเรียน นักศึกษา</t>
  </si>
  <si>
    <t xml:space="preserve">          2.5.27  โครงการตรวจสุขภาพนักเรียน นักศึกษา ประจำปีการศึกษา 2563</t>
  </si>
  <si>
    <t xml:space="preserve">          2.5.28  โครงการแข่งขันกีฬา - กรีฑาสีภายในวิทยาลัยฯ</t>
  </si>
  <si>
    <t xml:space="preserve">          2.5.29  โครงการแข่งขันกีฬา ระดับอาชีวศึกษาจังหวัดขอนแก่น</t>
  </si>
  <si>
    <t xml:space="preserve">          2.5.30  โครงการแข่งขันกีฬาระดับภาคตะวันออกเฉียงเหนือ</t>
  </si>
  <si>
    <t xml:space="preserve">          2.5.31  โครงการแข่งขันกีฬาระดับชาติ</t>
  </si>
  <si>
    <t xml:space="preserve">          2.5.32  โครงการจัดกิจกรรมวันสำคัญของชาติ ศาสนา และพระมหากษัตริย์ </t>
  </si>
  <si>
    <t xml:space="preserve">                     ประจำปี 2563</t>
  </si>
  <si>
    <t xml:space="preserve">          2.5.34  โครงการจัดกิจกรรมเดินทางไกลอยู่ค่ายพักแรมลูกเสือวิสามัญ </t>
  </si>
  <si>
    <t xml:space="preserve">          2.5.35  โครงการกิจกรรมนักเรียน นักศึกษา วท.ขอนแก่น ปีงบประมาณ </t>
  </si>
  <si>
    <t xml:space="preserve">          2.5.37  โครงการนิทรรศการวิชาการภาษาอังกฤษและวันคริสต์มาส</t>
  </si>
  <si>
    <t xml:space="preserve">          2.5.38  โครงการวันสุนทรภู่และวันภาษาไทยแห่งชาติ</t>
  </si>
  <si>
    <t xml:space="preserve">          2.5.40  โครงการจัดทำโครงงานวิทยาศาสตร์</t>
  </si>
  <si>
    <t xml:space="preserve">          2.5.41  โครงการภาษาอังกฤษรอบๆ ตัว (English is All around)</t>
  </si>
  <si>
    <t xml:space="preserve">          2.5.42  โครงการสัปดาห์ห้องสมุด</t>
  </si>
  <si>
    <t xml:space="preserve">          2.5.43  โครงการจิตอาสา</t>
  </si>
  <si>
    <t xml:space="preserve">          2.5.44  โครงการส่งเสริมการรักการอ่าน</t>
  </si>
  <si>
    <t xml:space="preserve">          2.5.45  โครงการจัดซื้อวารสารและสื่อส่งเสริมสำหรับให้บริการห้องสมุด</t>
  </si>
  <si>
    <t xml:space="preserve">          2.5.46  โครงการการพัฒนาคุณภาพการจัดการเรียนการสอนด้วย</t>
  </si>
  <si>
    <t xml:space="preserve">          2.5.50  โครงการแข่งขันทักษะวิชาชีพระดับอาชีวศึกษาจังหวัดขอนแก่น</t>
  </si>
  <si>
    <t xml:space="preserve">          2.5.51  โครงการแข่งขันทักษะวิชาชีพระดับภาคตะวันออกเฉียงเหนือ</t>
  </si>
  <si>
    <t xml:space="preserve">          2.5.52  โครงการแข่งขันทักษะวิชาชีพระดับชาติ</t>
  </si>
  <si>
    <t xml:space="preserve">          2.5.53  โครงการปรับปรุงพัฒนาอาคารสถานที่ภายในวิทยาลัยเทคนิค</t>
  </si>
  <si>
    <t xml:space="preserve">                     นักศึกษาระดับปริญญาตรีเทคโนโลยีบัณฑิต</t>
  </si>
  <si>
    <t xml:space="preserve">          2.5.56  โครงการอบรมเชิงปฏิบัติการการเขียนโครงการและพัฒนาภาวะ</t>
  </si>
  <si>
    <t xml:space="preserve">                     ผู้นำของนักศึกษาระดับปริญญาตรี</t>
  </si>
  <si>
    <t xml:space="preserve">          3.1.1 ครุภัณฑ์การศึกษา (สำนักงาน/แผนกวิชา)</t>
  </si>
  <si>
    <t xml:space="preserve">         3.2.1 อาคารเรียนและปฏิบัติการ 4 ชั้น    (24,469,400)</t>
  </si>
  <si>
    <t xml:space="preserve">          2.5.57  การปฐมนิเทศนักศึกษาใหม่และปฐมนิเทศนักศึกษาออก</t>
  </si>
  <si>
    <t xml:space="preserve">                     ฝึกประสบการวิชาชาชีพ</t>
  </si>
  <si>
    <t xml:space="preserve">          2.5.49  โครงการปฐมนิเทศนักเรียน นักศึกษาก่อนออกฝึกประสบการณ์</t>
  </si>
  <si>
    <t xml:space="preserve">                    พระชนมพรรษาฯ</t>
  </si>
  <si>
    <t xml:space="preserve">          2.5.36  โครงการพัฒนาจิตเยาวชนด้วยการทำสมาธิ เนื่องในวันเฉลิม</t>
  </si>
  <si>
    <t xml:space="preserve">          2.5.6  โครงการอนุรักษ์พันธุกรรมพืชอันเนื่องมาจากพระราชดำริ </t>
  </si>
  <si>
    <t xml:space="preserve">                   สมเด็จพระเทพฯ</t>
  </si>
  <si>
    <t xml:space="preserve">                   พ.ศ. 2563</t>
  </si>
  <si>
    <t xml:space="preserve">          2.5.16  โครงการอบรมเชิงปฏิบัติการ การพัฒนางานวิจัย นวัตกรรมและ</t>
  </si>
  <si>
    <t xml:space="preserve">                    สิ่งประดิษฐ์</t>
  </si>
  <si>
    <t xml:space="preserve">                     การศึกษาต่อ)</t>
  </si>
  <si>
    <t xml:space="preserve">          2.5.21  โครงการติดตามผลการมีงานทำของนักเรียน นักศึกษาและ</t>
  </si>
  <si>
    <t xml:space="preserve">                    การคัดสรรศิษย์เก่าดีเด่น</t>
  </si>
  <si>
    <t xml:space="preserve">          2.5.33  โครงการมอบประกาศนียบัตรผู้สำเร็จการศึกษาหลักสูตร </t>
  </si>
  <si>
    <t xml:space="preserve">          2.5.39  โครงการสอนซ่อมเสริมเพื่อเตรียมความพร้อม V-NET </t>
  </si>
  <si>
    <t xml:space="preserve">                    ประจำปีการศึกษา 2562</t>
  </si>
  <si>
    <t xml:space="preserve">          2.5.47  โครงการค่ายภาษาอังกฤษเพื่อการสื่อสาร (The English for </t>
  </si>
  <si>
    <t xml:space="preserve">                     communication camp)</t>
  </si>
  <si>
    <t xml:space="preserve">          2.5.48  โครงการปฐมนิเทศนักเรียน-นักศึกษาใหม่วิทยาลัยเทคนิคขอนแก่น  </t>
  </si>
  <si>
    <t xml:space="preserve">                     (วก.หนองเรือ)</t>
  </si>
  <si>
    <t xml:space="preserve">                     ปีการศึกษา 2562</t>
  </si>
  <si>
    <t>1. ประมาณการรายรับ</t>
  </si>
  <si>
    <t>บาท</t>
  </si>
  <si>
    <t xml:space="preserve">ก. เงินรายได้ (บกศ.) </t>
  </si>
  <si>
    <t xml:space="preserve">    - ยอดยกมาจากปีปัจจุบัน</t>
  </si>
  <si>
    <t xml:space="preserve">    - คาดว่ามีรายรับในปีต่อไป</t>
  </si>
  <si>
    <t>ข. เงินงบประมาณ ปี 2563 (ปีต่อไป) ที่คาดว่าจะได้รับ</t>
  </si>
  <si>
    <t xml:space="preserve">    - งบบุคลากร </t>
  </si>
  <si>
    <t xml:space="preserve">    - งบดำเนินงาน</t>
  </si>
  <si>
    <t xml:space="preserve">    - งบลงทุน</t>
  </si>
  <si>
    <t xml:space="preserve">    - เงินอุดหนุนฯค่าจัดการเรียน</t>
  </si>
  <si>
    <t xml:space="preserve">    - เงินอุดหนุนฯเงินเรียนฟรี 15 ปี</t>
  </si>
  <si>
    <t xml:space="preserve">    - เงินอุดหนุนเฉพาะกิจ</t>
  </si>
  <si>
    <t>2. ประมาณการรายจ่าย</t>
  </si>
  <si>
    <t xml:space="preserve">2.1 งบบุคลากร </t>
  </si>
  <si>
    <t xml:space="preserve">    - เงินเดือน</t>
  </si>
  <si>
    <t xml:space="preserve">    - ค่าจ้างประจำ</t>
  </si>
  <si>
    <t xml:space="preserve">    - เงินประจำตำแหน่งค่าตอบแทนรายเดือน</t>
  </si>
  <si>
    <t xml:space="preserve">  บาท  </t>
  </si>
  <si>
    <t xml:space="preserve">    - ค่าตอบแทนพนักงานราชการ</t>
  </si>
  <si>
    <t xml:space="preserve">    - ค่าจ้างลูกจ้างชั่วคราว</t>
  </si>
  <si>
    <t xml:space="preserve">    - ค่าครองชีพชั่วคราว</t>
  </si>
  <si>
    <t>2.2 งบดำเนินงาน</t>
  </si>
  <si>
    <t xml:space="preserve">    - ค่าตอบแทน</t>
  </si>
  <si>
    <t xml:space="preserve">    - ค่าใช้สอย</t>
  </si>
  <si>
    <t xml:space="preserve">    - ค่าวัสดุ</t>
  </si>
  <si>
    <t xml:space="preserve">    - ค่าสาธารณูปโภค</t>
  </si>
  <si>
    <t>งบลงทุน</t>
  </si>
  <si>
    <t xml:space="preserve">    - ค่าครุภัณฑ์</t>
  </si>
  <si>
    <t xml:space="preserve">    - ค่าสิ่งก่อสร้าง</t>
  </si>
  <si>
    <t>งบเงินอุดหนุน</t>
  </si>
  <si>
    <t xml:space="preserve">    - อุดหนุนโครงการจัดการศึกษา เรียนฟรี 15 ปี</t>
  </si>
  <si>
    <t xml:space="preserve">    - อื่น ๆ</t>
  </si>
  <si>
    <t>งบรายจ่ายอื่น</t>
  </si>
  <si>
    <t xml:space="preserve">    - สำรองเพื่อสนับสนุนงานนโยบายสอศ.,</t>
  </si>
  <si>
    <t xml:space="preserve">      กระทรวงฯ, พื้นที่</t>
  </si>
  <si>
    <t>การจัดสรรเงินงบประมาณ ประจำปีงบประมาณ พ.ศ. 2563 (เงินอุดหนุนเรียนฟรี 15 ปี)</t>
  </si>
  <si>
    <t>จำนวนนักเรียน  นักศึกษา</t>
  </si>
  <si>
    <t>1.1 หลักสูตร  ปวช</t>
  </si>
  <si>
    <t xml:space="preserve">     ภาคเรียนที่ 2 ปีการศึกษา  2562 (ต.ค. 2562 - มี.ค. 2563)</t>
  </si>
  <si>
    <t>จำนวน</t>
  </si>
  <si>
    <t>คน</t>
  </si>
  <si>
    <t xml:space="preserve">     ภาคเรียนที่ 1 ปีการศึกษา  2563 (พ.ค. 2563 - ก.ย. 2563)</t>
  </si>
  <si>
    <t>ยอดคงเหลือ</t>
  </si>
  <si>
    <t>ยอดเงินคงเหลือ ณ วันที่  30  กันยายน  2562</t>
  </si>
  <si>
    <t xml:space="preserve">     หนังสือเรียนฟรี</t>
  </si>
  <si>
    <t xml:space="preserve">     ค่าอุปกรณ์การเรียน</t>
  </si>
  <si>
    <t xml:space="preserve">     ค่าเครื่องแบบนักเรียน</t>
  </si>
  <si>
    <t xml:space="preserve">     ค่ากิจกรรมพัฒนาคุณภาพผู้เรียน</t>
  </si>
  <si>
    <t>ประมาณการรายรับ งบประมาณปี 2563</t>
  </si>
  <si>
    <t>ภาคเรียนที่ 2 ปีการศึกษา 2562 นักเรียนระดับ ปวช. 2,378  คน</t>
  </si>
  <si>
    <t xml:space="preserve">     ค่าหนังสือเรียน</t>
  </si>
  <si>
    <t>ภาคเรียนที่ 1  ปีการศึกษา 2563 นักเรียนระดับ ปวช.  2,633  คน</t>
  </si>
  <si>
    <t>รวมประมาณการรายรับทั้งสิ้น</t>
  </si>
  <si>
    <t>ยอดยกมาจากงบประมาณ ปี 2562</t>
  </si>
  <si>
    <t xml:space="preserve">     ภาคเรียนที่ 2 ปีการศึกษา 2562</t>
  </si>
  <si>
    <t xml:space="preserve">     ภาคเรียนที่ 1 ปีการศึกษา 2563</t>
  </si>
  <si>
    <t>ประมาณการรายจ่าย ประจำปีงบประมาณ  2563</t>
  </si>
  <si>
    <r>
      <t xml:space="preserve">    </t>
    </r>
    <r>
      <rPr>
        <b/>
        <sz val="20"/>
        <color indexed="49"/>
        <rFont val="TH SarabunPSK"/>
        <family val="2"/>
      </rPr>
      <t>การจัดสรรเงินงบประมาณ  ประจำปีงบประมาณ พ.ศ. 2563</t>
    </r>
  </si>
  <si>
    <t>งบรายจ่าย/ประเภท</t>
  </si>
  <si>
    <t>ผลผลิต/โครงการ</t>
  </si>
  <si>
    <t>หมายเหตุ</t>
  </si>
  <si>
    <t xml:space="preserve">    - เงินประจำตำแหน่งและ</t>
  </si>
  <si>
    <t xml:space="preserve">      ค่าตอบแทนรายเดือน</t>
  </si>
  <si>
    <t xml:space="preserve">    - ค่าตอบแทนพนักงาน</t>
  </si>
  <si>
    <t xml:space="preserve">      ราชการ</t>
  </si>
  <si>
    <t xml:space="preserve">      (พนักงานราชการ)</t>
  </si>
  <si>
    <r>
      <t xml:space="preserve">    - ค่าตอบแทน</t>
    </r>
    <r>
      <rPr>
        <sz val="10"/>
        <rFont val="TH SarabunPSK"/>
        <family val="2"/>
      </rPr>
      <t xml:space="preserve"> </t>
    </r>
    <r>
      <rPr>
        <sz val="15"/>
        <rFont val="TH SarabunPSK"/>
        <family val="2"/>
      </rPr>
      <t>ใช้สอย</t>
    </r>
    <r>
      <rPr>
        <sz val="8"/>
        <rFont val="TH SarabunPSK"/>
        <family val="2"/>
      </rPr>
      <t xml:space="preserve"> </t>
    </r>
    <r>
      <rPr>
        <sz val="15"/>
        <rFont val="TH SarabunPSK"/>
        <family val="2"/>
      </rPr>
      <t xml:space="preserve">วัสดุ </t>
    </r>
  </si>
  <si>
    <t xml:space="preserve">      1. ค่าบริหารจัดการศึกษา</t>
  </si>
  <si>
    <t>ตาม สงป.จัดสรร</t>
  </si>
  <si>
    <t xml:space="preserve">      2. ค่าเช่าบ้าน</t>
  </si>
  <si>
    <t xml:space="preserve">      3. ค่าเช่าที่ดิน</t>
  </si>
  <si>
    <t xml:space="preserve">      4. ค่าสมทบประกันสังคม</t>
  </si>
  <si>
    <t xml:space="preserve">      5. อื่น ๆ</t>
  </si>
  <si>
    <t xml:space="preserve">  -  ค่าครุภัณฑ์</t>
  </si>
  <si>
    <t xml:space="preserve">  -  ค่าที่ดินและสิ่งก่อสร้าง</t>
  </si>
  <si>
    <t>การจัดสรรเงินงบประมาณ  ประจำปีงบประมาณ พ.ศ. 2563</t>
  </si>
  <si>
    <t xml:space="preserve">          2.5.7  โครงการจัดทำรายงานสรุปผลการปฏิบัติงานประจำปีงบประมาณ </t>
  </si>
  <si>
    <t xml:space="preserve">          2.5.25  โครงการสวัสดิการพยาบาลเพื่อจัดหาเวชภัณฑ์ห้องพยาบาล</t>
  </si>
  <si>
    <t xml:space="preserve">          2.5.13  โครงต่ออายุ license Firewall</t>
  </si>
  <si>
    <t xml:space="preserve">          2.5.5  โครงการอบรมการเขียนแผนธุรกิจ</t>
  </si>
  <si>
    <t xml:space="preserve">          2.5.10  โครงการอบรมเชิงปฏิบัติการการประกันคุณภาพภายในสถานศึกษา ฯ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</si>
</sst>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0.00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_-* #,##0.0_-;\-* #,##0.0_-;_-* &quot;-&quot;??_-;_-@_-"/>
    <numFmt numFmtId="199" formatCode="_-* #,##0_-;\-* #,##0_-;_-* &quot;-&quot;??_-;_-@_-"/>
  </numFmts>
  <fonts count="77">
    <font>
      <sz val="16"/>
      <name val="TH Sarabun New"/>
      <family val="0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TH SarabunPSK"/>
      <family val="2"/>
    </font>
    <font>
      <sz val="11"/>
      <name val="Calibri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0"/>
      <color indexed="49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TH Sarabun New"/>
      <family val="2"/>
    </font>
    <font>
      <u val="single"/>
      <sz val="16"/>
      <color indexed="12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10"/>
      <name val="TH Sarabun New"/>
      <family val="0"/>
    </font>
    <font>
      <b/>
      <sz val="20"/>
      <color indexed="62"/>
      <name val="TH SarabunPSK"/>
      <family val="2"/>
    </font>
    <font>
      <sz val="16"/>
      <color indexed="9"/>
      <name val="TH Sarabun New"/>
      <family val="0"/>
    </font>
    <font>
      <sz val="15"/>
      <color indexed="9"/>
      <name val="TH SarabunPSK"/>
      <family val="2"/>
    </font>
    <font>
      <b/>
      <sz val="15"/>
      <color indexed="9"/>
      <name val="TH SarabunPSK"/>
      <family val="2"/>
    </font>
    <font>
      <b/>
      <sz val="19"/>
      <color indexed="4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TH Sarabun New"/>
      <family val="2"/>
    </font>
    <font>
      <u val="single"/>
      <sz val="16"/>
      <color theme="10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6"/>
      <color rgb="FFFF0000"/>
      <name val="TH Sarabun New"/>
      <family val="0"/>
    </font>
    <font>
      <b/>
      <sz val="20"/>
      <color rgb="FF1F4E79"/>
      <name val="TH SarabunPSK"/>
      <family val="2"/>
    </font>
    <font>
      <b/>
      <sz val="20"/>
      <color rgb="FF2E74B5"/>
      <name val="TH SarabunPSK"/>
      <family val="2"/>
    </font>
    <font>
      <sz val="16"/>
      <color theme="0"/>
      <name val="TH Sarabun New"/>
      <family val="0"/>
    </font>
    <font>
      <sz val="15"/>
      <color theme="0"/>
      <name val="TH SarabunPSK"/>
      <family val="2"/>
    </font>
    <font>
      <b/>
      <sz val="15"/>
      <color theme="0"/>
      <name val="TH SarabunPSK"/>
      <family val="2"/>
    </font>
    <font>
      <b/>
      <sz val="19"/>
      <color rgb="FF2E74B5"/>
      <name val="TH SarabunPSK"/>
      <family val="2"/>
    </font>
    <font>
      <b/>
      <sz val="8"/>
      <name val="TH Sarabun Ne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3" fontId="4" fillId="34" borderId="10" xfId="33" applyFont="1" applyFill="1" applyBorder="1" applyAlignment="1">
      <alignment horizontal="center"/>
    </xf>
    <xf numFmtId="43" fontId="4" fillId="34" borderId="11" xfId="33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6" borderId="13" xfId="0" applyFont="1" applyFill="1" applyBorder="1" applyAlignment="1">
      <alignment horizontal="right"/>
    </xf>
    <xf numFmtId="0" fontId="4" fillId="16" borderId="13" xfId="0" applyFont="1" applyFill="1" applyBorder="1" applyAlignment="1">
      <alignment/>
    </xf>
    <xf numFmtId="43" fontId="1" fillId="16" borderId="13" xfId="33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 vertical="top" wrapText="1"/>
    </xf>
    <xf numFmtId="43" fontId="1" fillId="35" borderId="11" xfId="33" applyFont="1" applyFill="1" applyBorder="1" applyAlignment="1">
      <alignment/>
    </xf>
    <xf numFmtId="43" fontId="4" fillId="35" borderId="11" xfId="33" applyFont="1" applyFill="1" applyBorder="1" applyAlignment="1">
      <alignment/>
    </xf>
    <xf numFmtId="43" fontId="4" fillId="35" borderId="10" xfId="33" applyFont="1" applyFill="1" applyBorder="1" applyAlignment="1">
      <alignment/>
    </xf>
    <xf numFmtId="0" fontId="1" fillId="35" borderId="14" xfId="0" applyFont="1" applyFill="1" applyBorder="1" applyAlignment="1">
      <alignment vertical="top" wrapText="1"/>
    </xf>
    <xf numFmtId="43" fontId="1" fillId="35" borderId="14" xfId="33" applyFont="1" applyFill="1" applyBorder="1" applyAlignment="1">
      <alignment/>
    </xf>
    <xf numFmtId="43" fontId="4" fillId="35" borderId="14" xfId="33" applyFont="1" applyFill="1" applyBorder="1" applyAlignment="1">
      <alignment/>
    </xf>
    <xf numFmtId="0" fontId="4" fillId="16" borderId="13" xfId="0" applyFont="1" applyFill="1" applyBorder="1" applyAlignment="1">
      <alignment vertical="top" wrapText="1"/>
    </xf>
    <xf numFmtId="43" fontId="4" fillId="16" borderId="13" xfId="33" applyFont="1" applyFill="1" applyBorder="1" applyAlignment="1">
      <alignment/>
    </xf>
    <xf numFmtId="0" fontId="4" fillId="37" borderId="13" xfId="0" applyFont="1" applyFill="1" applyBorder="1" applyAlignment="1">
      <alignment vertical="top" wrapText="1"/>
    </xf>
    <xf numFmtId="43" fontId="4" fillId="37" borderId="13" xfId="33" applyFont="1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43" fontId="1" fillId="35" borderId="15" xfId="33" applyFont="1" applyFill="1" applyBorder="1" applyAlignment="1">
      <alignment/>
    </xf>
    <xf numFmtId="43" fontId="4" fillId="35" borderId="15" xfId="33" applyFont="1" applyFill="1" applyBorder="1" applyAlignment="1">
      <alignment/>
    </xf>
    <xf numFmtId="43" fontId="4" fillId="35" borderId="16" xfId="33" applyFont="1" applyFill="1" applyBorder="1" applyAlignment="1">
      <alignment/>
    </xf>
    <xf numFmtId="43" fontId="4" fillId="35" borderId="12" xfId="33" applyFont="1" applyFill="1" applyBorder="1" applyAlignment="1">
      <alignment/>
    </xf>
    <xf numFmtId="43" fontId="1" fillId="35" borderId="17" xfId="33" applyFont="1" applyFill="1" applyBorder="1" applyAlignment="1">
      <alignment/>
    </xf>
    <xf numFmtId="43" fontId="4" fillId="35" borderId="17" xfId="33" applyFont="1" applyFill="1" applyBorder="1" applyAlignment="1">
      <alignment/>
    </xf>
    <xf numFmtId="0" fontId="1" fillId="35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43" fontId="4" fillId="0" borderId="17" xfId="33" applyFont="1" applyFill="1" applyBorder="1" applyAlignment="1">
      <alignment/>
    </xf>
    <xf numFmtId="0" fontId="1" fillId="0" borderId="18" xfId="0" applyFont="1" applyFill="1" applyBorder="1" applyAlignment="1">
      <alignment vertical="top" wrapText="1"/>
    </xf>
    <xf numFmtId="43" fontId="4" fillId="35" borderId="18" xfId="33" applyFont="1" applyFill="1" applyBorder="1" applyAlignment="1">
      <alignment/>
    </xf>
    <xf numFmtId="43" fontId="4" fillId="0" borderId="19" xfId="33" applyFont="1" applyFill="1" applyBorder="1" applyAlignment="1">
      <alignment/>
    </xf>
    <xf numFmtId="0" fontId="4" fillId="38" borderId="14" xfId="0" applyFont="1" applyFill="1" applyBorder="1" applyAlignment="1">
      <alignment vertical="top" wrapText="1"/>
    </xf>
    <xf numFmtId="43" fontId="4" fillId="38" borderId="14" xfId="33" applyFont="1" applyFill="1" applyBorder="1" applyAlignment="1">
      <alignment/>
    </xf>
    <xf numFmtId="43" fontId="4" fillId="38" borderId="17" xfId="33" applyFont="1" applyFill="1" applyBorder="1" applyAlignment="1">
      <alignment/>
    </xf>
    <xf numFmtId="43" fontId="4" fillId="35" borderId="20" xfId="33" applyFont="1" applyFill="1" applyBorder="1" applyAlignment="1">
      <alignment/>
    </xf>
    <xf numFmtId="0" fontId="4" fillId="37" borderId="13" xfId="0" applyFont="1" applyFill="1" applyBorder="1" applyAlignment="1">
      <alignment horizontal="left" vertical="top" wrapText="1"/>
    </xf>
    <xf numFmtId="43" fontId="1" fillId="37" borderId="13" xfId="33" applyFont="1" applyFill="1" applyBorder="1" applyAlignment="1">
      <alignment/>
    </xf>
    <xf numFmtId="43" fontId="1" fillId="35" borderId="21" xfId="33" applyFont="1" applyFill="1" applyBorder="1" applyAlignment="1">
      <alignment/>
    </xf>
    <xf numFmtId="43" fontId="1" fillId="35" borderId="22" xfId="33" applyFont="1" applyFill="1" applyBorder="1" applyAlignment="1">
      <alignment/>
    </xf>
    <xf numFmtId="43" fontId="4" fillId="35" borderId="22" xfId="33" applyFont="1" applyFill="1" applyBorder="1" applyAlignment="1">
      <alignment/>
    </xf>
    <xf numFmtId="43" fontId="1" fillId="35" borderId="23" xfId="33" applyFont="1" applyFill="1" applyBorder="1" applyAlignment="1">
      <alignment/>
    </xf>
    <xf numFmtId="43" fontId="1" fillId="35" borderId="12" xfId="33" applyFont="1" applyFill="1" applyBorder="1" applyAlignment="1">
      <alignment/>
    </xf>
    <xf numFmtId="43" fontId="1" fillId="35" borderId="0" xfId="33" applyFont="1" applyFill="1" applyBorder="1" applyAlignment="1">
      <alignment/>
    </xf>
    <xf numFmtId="43" fontId="1" fillId="35" borderId="20" xfId="33" applyFont="1" applyFill="1" applyBorder="1" applyAlignment="1">
      <alignment/>
    </xf>
    <xf numFmtId="43" fontId="1" fillId="35" borderId="24" xfId="33" applyFont="1" applyFill="1" applyBorder="1" applyAlignment="1">
      <alignment/>
    </xf>
    <xf numFmtId="0" fontId="1" fillId="37" borderId="13" xfId="0" applyFont="1" applyFill="1" applyBorder="1" applyAlignment="1">
      <alignment vertical="top" wrapText="1"/>
    </xf>
    <xf numFmtId="43" fontId="4" fillId="0" borderId="21" xfId="33" applyFont="1" applyBorder="1" applyAlignment="1">
      <alignment horizontal="center"/>
    </xf>
    <xf numFmtId="43" fontId="4" fillId="34" borderId="25" xfId="33" applyFont="1" applyFill="1" applyBorder="1" applyAlignment="1">
      <alignment horizontal="center"/>
    </xf>
    <xf numFmtId="43" fontId="4" fillId="0" borderId="10" xfId="33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4" fillId="0" borderId="11" xfId="33" applyFont="1" applyBorder="1" applyAlignment="1">
      <alignment horizontal="center"/>
    </xf>
    <xf numFmtId="43" fontId="4" fillId="36" borderId="21" xfId="33" applyFont="1" applyFill="1" applyBorder="1" applyAlignment="1">
      <alignment/>
    </xf>
    <xf numFmtId="43" fontId="1" fillId="35" borderId="11" xfId="33" applyFont="1" applyFill="1" applyBorder="1" applyAlignment="1">
      <alignment horizontal="right"/>
    </xf>
    <xf numFmtId="43" fontId="4" fillId="35" borderId="26" xfId="33" applyFont="1" applyFill="1" applyBorder="1" applyAlignment="1">
      <alignment/>
    </xf>
    <xf numFmtId="43" fontId="3" fillId="0" borderId="10" xfId="33" applyFont="1" applyBorder="1" applyAlignment="1">
      <alignment horizontal="center" wrapText="1"/>
    </xf>
    <xf numFmtId="43" fontId="3" fillId="0" borderId="10" xfId="33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43" fontId="3" fillId="0" borderId="21" xfId="33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0" fontId="1" fillId="35" borderId="18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43" fontId="4" fillId="35" borderId="21" xfId="33" applyFont="1" applyFill="1" applyBorder="1" applyAlignment="1">
      <alignment/>
    </xf>
    <xf numFmtId="43" fontId="4" fillId="37" borderId="21" xfId="33" applyFont="1" applyFill="1" applyBorder="1" applyAlignment="1">
      <alignment/>
    </xf>
    <xf numFmtId="43" fontId="4" fillId="35" borderId="27" xfId="33" applyFont="1" applyFill="1" applyBorder="1" applyAlignment="1">
      <alignment/>
    </xf>
    <xf numFmtId="43" fontId="4" fillId="16" borderId="21" xfId="33" applyFont="1" applyFill="1" applyBorder="1" applyAlignment="1">
      <alignment/>
    </xf>
    <xf numFmtId="43" fontId="1" fillId="35" borderId="28" xfId="33" applyFont="1" applyFill="1" applyBorder="1" applyAlignment="1">
      <alignment/>
    </xf>
    <xf numFmtId="43" fontId="1" fillId="35" borderId="29" xfId="33" applyFont="1" applyFill="1" applyBorder="1" applyAlignment="1">
      <alignment/>
    </xf>
    <xf numFmtId="0" fontId="4" fillId="16" borderId="21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43" fontId="4" fillId="37" borderId="10" xfId="33" applyFont="1" applyFill="1" applyBorder="1" applyAlignment="1">
      <alignment/>
    </xf>
    <xf numFmtId="43" fontId="1" fillId="35" borderId="30" xfId="33" applyFont="1" applyFill="1" applyBorder="1" applyAlignment="1">
      <alignment/>
    </xf>
    <xf numFmtId="43" fontId="1" fillId="38" borderId="30" xfId="33" applyFont="1" applyFill="1" applyBorder="1" applyAlignment="1">
      <alignment/>
    </xf>
    <xf numFmtId="43" fontId="1" fillId="35" borderId="28" xfId="33" applyFont="1" applyFill="1" applyBorder="1" applyAlignment="1">
      <alignment vertical="top"/>
    </xf>
    <xf numFmtId="43" fontId="4" fillId="37" borderId="31" xfId="33" applyFont="1" applyFill="1" applyBorder="1" applyAlignment="1">
      <alignment/>
    </xf>
    <xf numFmtId="43" fontId="4" fillId="16" borderId="32" xfId="33" applyFont="1" applyFill="1" applyBorder="1" applyAlignment="1">
      <alignment/>
    </xf>
    <xf numFmtId="43" fontId="1" fillId="37" borderId="33" xfId="33" applyFont="1" applyFill="1" applyBorder="1" applyAlignment="1">
      <alignment/>
    </xf>
    <xf numFmtId="43" fontId="1" fillId="35" borderId="34" xfId="33" applyFont="1" applyFill="1" applyBorder="1" applyAlignment="1">
      <alignment/>
    </xf>
    <xf numFmtId="43" fontId="1" fillId="35" borderId="19" xfId="33" applyFont="1" applyFill="1" applyBorder="1" applyAlignment="1">
      <alignment/>
    </xf>
    <xf numFmtId="43" fontId="1" fillId="35" borderId="34" xfId="33" applyFont="1" applyFill="1" applyBorder="1" applyAlignment="1">
      <alignment vertical="top"/>
    </xf>
    <xf numFmtId="43" fontId="1" fillId="38" borderId="17" xfId="33" applyFont="1" applyFill="1" applyBorder="1" applyAlignment="1">
      <alignment/>
    </xf>
    <xf numFmtId="43" fontId="4" fillId="37" borderId="33" xfId="33" applyFont="1" applyFill="1" applyBorder="1" applyAlignment="1">
      <alignment/>
    </xf>
    <xf numFmtId="43" fontId="4" fillId="37" borderId="22" xfId="33" applyFont="1" applyFill="1" applyBorder="1" applyAlignment="1">
      <alignment/>
    </xf>
    <xf numFmtId="43" fontId="1" fillId="35" borderId="32" xfId="33" applyFont="1" applyFill="1" applyBorder="1" applyAlignment="1">
      <alignment/>
    </xf>
    <xf numFmtId="43" fontId="1" fillId="35" borderId="26" xfId="33" applyFont="1" applyFill="1" applyBorder="1" applyAlignment="1">
      <alignment/>
    </xf>
    <xf numFmtId="43" fontId="4" fillId="35" borderId="34" xfId="33" applyFont="1" applyFill="1" applyBorder="1" applyAlignment="1">
      <alignment/>
    </xf>
    <xf numFmtId="43" fontId="4" fillId="35" borderId="19" xfId="33" applyFont="1" applyFill="1" applyBorder="1" applyAlignment="1">
      <alignment/>
    </xf>
    <xf numFmtId="43" fontId="4" fillId="35" borderId="34" xfId="33" applyFont="1" applyFill="1" applyBorder="1" applyAlignment="1">
      <alignment vertical="top"/>
    </xf>
    <xf numFmtId="43" fontId="1" fillId="0" borderId="17" xfId="33" applyFont="1" applyFill="1" applyBorder="1" applyAlignment="1">
      <alignment/>
    </xf>
    <xf numFmtId="43" fontId="1" fillId="0" borderId="34" xfId="33" applyFont="1" applyFill="1" applyBorder="1" applyAlignment="1">
      <alignment vertical="top"/>
    </xf>
    <xf numFmtId="43" fontId="1" fillId="0" borderId="19" xfId="33" applyFont="1" applyFill="1" applyBorder="1" applyAlignment="1">
      <alignment/>
    </xf>
    <xf numFmtId="43" fontId="1" fillId="0" borderId="34" xfId="33" applyFont="1" applyFill="1" applyBorder="1" applyAlignment="1">
      <alignment/>
    </xf>
    <xf numFmtId="43" fontId="4" fillId="0" borderId="34" xfId="33" applyFont="1" applyFill="1" applyBorder="1" applyAlignment="1">
      <alignment vertical="top"/>
    </xf>
    <xf numFmtId="43" fontId="4" fillId="0" borderId="34" xfId="33" applyFont="1" applyFill="1" applyBorder="1" applyAlignment="1">
      <alignment/>
    </xf>
    <xf numFmtId="0" fontId="1" fillId="35" borderId="26" xfId="0" applyFont="1" applyFill="1" applyBorder="1" applyAlignment="1">
      <alignment vertical="top" wrapText="1"/>
    </xf>
    <xf numFmtId="0" fontId="1" fillId="35" borderId="26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vertical="top" wrapText="1"/>
    </xf>
    <xf numFmtId="0" fontId="1" fillId="35" borderId="26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43" fontId="4" fillId="0" borderId="0" xfId="33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64" fillId="35" borderId="0" xfId="33" applyFont="1" applyFill="1" applyBorder="1" applyAlignment="1">
      <alignment horizontal="center"/>
    </xf>
    <xf numFmtId="43" fontId="65" fillId="35" borderId="0" xfId="33" applyFont="1" applyFill="1" applyBorder="1" applyAlignment="1">
      <alignment horizontal="center"/>
    </xf>
    <xf numFmtId="43" fontId="66" fillId="35" borderId="0" xfId="33" applyFont="1" applyFill="1" applyBorder="1" applyAlignment="1">
      <alignment/>
    </xf>
    <xf numFmtId="0" fontId="1" fillId="0" borderId="0" xfId="0" applyFont="1" applyBorder="1" applyAlignment="1">
      <alignment/>
    </xf>
    <xf numFmtId="43" fontId="65" fillId="0" borderId="0" xfId="33" applyFont="1" applyBorder="1" applyAlignment="1">
      <alignment/>
    </xf>
    <xf numFmtId="43" fontId="4" fillId="0" borderId="25" xfId="33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25" xfId="0" applyFont="1" applyBorder="1" applyAlignment="1">
      <alignment/>
    </xf>
    <xf numFmtId="4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4" fontId="68" fillId="39" borderId="0" xfId="0" applyNumberFormat="1" applyFont="1" applyFill="1" applyAlignment="1">
      <alignment horizontal="right" vertical="center"/>
    </xf>
    <xf numFmtId="43" fontId="4" fillId="37" borderId="0" xfId="33" applyFont="1" applyFill="1" applyBorder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justify" vertical="center" wrapText="1"/>
    </xf>
    <xf numFmtId="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40" borderId="0" xfId="0" applyFont="1" applyFill="1" applyAlignment="1">
      <alignment vertical="center" wrapText="1"/>
    </xf>
    <xf numFmtId="0" fontId="12" fillId="40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4" fontId="11" fillId="0" borderId="0" xfId="0" applyNumberFormat="1" applyFont="1" applyAlignment="1">
      <alignment vertical="center" wrapText="1"/>
    </xf>
    <xf numFmtId="0" fontId="12" fillId="4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69" fillId="0" borderId="0" xfId="0" applyNumberFormat="1" applyFont="1" applyAlignment="1">
      <alignment horizontal="right"/>
    </xf>
    <xf numFmtId="0" fontId="69" fillId="0" borderId="0" xfId="0" applyFont="1" applyAlignment="1">
      <alignment horizontal="right"/>
    </xf>
    <xf numFmtId="43" fontId="69" fillId="0" borderId="0" xfId="0" applyNumberFormat="1" applyFont="1" applyAlignment="1">
      <alignment horizontal="right"/>
    </xf>
    <xf numFmtId="0" fontId="68" fillId="40" borderId="0" xfId="0" applyFont="1" applyFill="1" applyAlignment="1">
      <alignment vertical="center"/>
    </xf>
    <xf numFmtId="0" fontId="10" fillId="40" borderId="0" xfId="0" applyFont="1" applyFill="1" applyAlignment="1">
      <alignment/>
    </xf>
    <xf numFmtId="0" fontId="10" fillId="4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right" vertical="center"/>
    </xf>
    <xf numFmtId="0" fontId="10" fillId="39" borderId="0" xfId="0" applyFont="1" applyFill="1" applyAlignment="1">
      <alignment vertical="center"/>
    </xf>
    <xf numFmtId="0" fontId="67" fillId="39" borderId="0" xfId="0" applyFont="1" applyFill="1" applyAlignment="1">
      <alignment vertical="center"/>
    </xf>
    <xf numFmtId="0" fontId="10" fillId="39" borderId="0" xfId="0" applyFont="1" applyFill="1" applyAlignment="1">
      <alignment/>
    </xf>
    <xf numFmtId="0" fontId="67" fillId="39" borderId="0" xfId="0" applyFont="1" applyFill="1" applyAlignment="1">
      <alignment horizontal="center" vertical="center"/>
    </xf>
    <xf numFmtId="0" fontId="68" fillId="39" borderId="0" xfId="0" applyFont="1" applyFill="1" applyAlignment="1">
      <alignment horizontal="center" vertical="center"/>
    </xf>
    <xf numFmtId="0" fontId="68" fillId="40" borderId="0" xfId="0" applyFont="1" applyFill="1" applyAlignment="1">
      <alignment horizontal="center" vertical="center"/>
    </xf>
    <xf numFmtId="0" fontId="67" fillId="40" borderId="0" xfId="0" applyFont="1" applyFill="1" applyAlignment="1">
      <alignment horizontal="center" vertical="center"/>
    </xf>
    <xf numFmtId="3" fontId="68" fillId="39" borderId="0" xfId="0" applyNumberFormat="1" applyFont="1" applyFill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40" borderId="0" xfId="0" applyFont="1" applyFill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left" vertical="center"/>
    </xf>
    <xf numFmtId="0" fontId="12" fillId="4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justify" vertical="center" wrapText="1"/>
    </xf>
    <xf numFmtId="4" fontId="12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4" fontId="12" fillId="0" borderId="0" xfId="0" applyNumberFormat="1" applyFont="1" applyFill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 wrapText="1"/>
    </xf>
    <xf numFmtId="0" fontId="70" fillId="0" borderId="0" xfId="0" applyFont="1" applyAlignment="1">
      <alignment horizontal="justify" vertical="center"/>
    </xf>
    <xf numFmtId="0" fontId="12" fillId="39" borderId="0" xfId="0" applyFont="1" applyFill="1" applyAlignment="1">
      <alignment horizontal="center" vertical="center"/>
    </xf>
    <xf numFmtId="4" fontId="12" fillId="40" borderId="0" xfId="0" applyNumberFormat="1" applyFont="1" applyFill="1" applyAlignment="1">
      <alignment horizontal="right" vertical="center"/>
    </xf>
    <xf numFmtId="0" fontId="11" fillId="41" borderId="0" xfId="0" applyFont="1" applyFill="1" applyAlignment="1">
      <alignment horizontal="center" vertical="center"/>
    </xf>
    <xf numFmtId="4" fontId="11" fillId="41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" fontId="11" fillId="41" borderId="0" xfId="0" applyNumberFormat="1" applyFont="1" applyFill="1" applyAlignment="1">
      <alignment vertical="center"/>
    </xf>
    <xf numFmtId="4" fontId="12" fillId="39" borderId="0" xfId="0" applyNumberFormat="1" applyFont="1" applyFill="1" applyAlignment="1">
      <alignment horizontal="right" vertical="center"/>
    </xf>
    <xf numFmtId="0" fontId="7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" fontId="69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9" fillId="0" borderId="0" xfId="0" applyFont="1" applyAlignment="1">
      <alignment horizontal="right" vertical="center"/>
    </xf>
    <xf numFmtId="4" fontId="0" fillId="0" borderId="0" xfId="0" applyNumberFormat="1" applyAlignment="1">
      <alignment vertical="center"/>
    </xf>
    <xf numFmtId="43" fontId="6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3" fontId="66" fillId="35" borderId="0" xfId="0" applyNumberFormat="1" applyFont="1" applyFill="1" applyAlignment="1">
      <alignment/>
    </xf>
    <xf numFmtId="0" fontId="66" fillId="35" borderId="0" xfId="0" applyFont="1" applyFill="1" applyAlignment="1">
      <alignment/>
    </xf>
    <xf numFmtId="4" fontId="66" fillId="35" borderId="0" xfId="0" applyNumberFormat="1" applyFont="1" applyFill="1" applyAlignment="1">
      <alignment/>
    </xf>
    <xf numFmtId="43" fontId="65" fillId="35" borderId="0" xfId="0" applyNumberFormat="1" applyFont="1" applyFill="1" applyAlignment="1">
      <alignment/>
    </xf>
    <xf numFmtId="0" fontId="65" fillId="35" borderId="0" xfId="0" applyFont="1" applyFill="1" applyAlignment="1">
      <alignment/>
    </xf>
    <xf numFmtId="0" fontId="65" fillId="35" borderId="0" xfId="0" applyFont="1" applyFill="1" applyBorder="1" applyAlignment="1">
      <alignment/>
    </xf>
    <xf numFmtId="43" fontId="65" fillId="35" borderId="0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43" fontId="65" fillId="0" borderId="0" xfId="33" applyNumberFormat="1" applyFont="1" applyBorder="1" applyAlignment="1">
      <alignment/>
    </xf>
    <xf numFmtId="43" fontId="65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4" fontId="73" fillId="35" borderId="0" xfId="0" applyNumberFormat="1" applyFont="1" applyFill="1" applyAlignment="1">
      <alignment horizontal="right" vertical="center"/>
    </xf>
    <xf numFmtId="0" fontId="73" fillId="35" borderId="0" xfId="0" applyFont="1" applyFill="1" applyAlignment="1">
      <alignment horizontal="right" vertical="center"/>
    </xf>
    <xf numFmtId="4" fontId="74" fillId="35" borderId="0" xfId="0" applyNumberFormat="1" applyFont="1" applyFill="1" applyAlignment="1">
      <alignment horizontal="right" vertical="center"/>
    </xf>
    <xf numFmtId="43" fontId="65" fillId="35" borderId="0" xfId="33" applyFont="1" applyFill="1" applyBorder="1" applyAlignment="1">
      <alignment/>
    </xf>
    <xf numFmtId="43" fontId="65" fillId="35" borderId="0" xfId="33" applyFont="1" applyFill="1" applyBorder="1" applyAlignment="1">
      <alignment vertical="top"/>
    </xf>
    <xf numFmtId="0" fontId="65" fillId="35" borderId="0" xfId="0" applyFont="1" applyFill="1" applyAlignment="1">
      <alignment vertical="top"/>
    </xf>
    <xf numFmtId="0" fontId="65" fillId="35" borderId="0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" fontId="12" fillId="40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Alignment="1">
      <alignment horizontal="right" vertical="center"/>
    </xf>
    <xf numFmtId="0" fontId="12" fillId="39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" fontId="11" fillId="41" borderId="0" xfId="0" applyNumberFormat="1" applyFont="1" applyFill="1" applyAlignment="1">
      <alignment horizontal="right" vertical="center"/>
    </xf>
    <xf numFmtId="0" fontId="67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8" fillId="39" borderId="0" xfId="0" applyFont="1" applyFill="1" applyAlignment="1">
      <alignment horizontal="right" vertical="center"/>
    </xf>
    <xf numFmtId="0" fontId="67" fillId="41" borderId="0" xfId="0" applyFont="1" applyFill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42" borderId="33" xfId="0" applyFont="1" applyFill="1" applyBorder="1" applyAlignment="1">
      <alignment horizontal="center"/>
    </xf>
    <xf numFmtId="0" fontId="4" fillId="42" borderId="36" xfId="0" applyFont="1" applyFill="1" applyBorder="1" applyAlignment="1">
      <alignment horizontal="center"/>
    </xf>
    <xf numFmtId="0" fontId="4" fillId="42" borderId="37" xfId="0" applyFont="1" applyFill="1" applyBorder="1" applyAlignment="1">
      <alignment horizontal="center"/>
    </xf>
    <xf numFmtId="43" fontId="4" fillId="0" borderId="12" xfId="33" applyFont="1" applyBorder="1" applyAlignment="1">
      <alignment horizontal="center"/>
    </xf>
    <xf numFmtId="43" fontId="4" fillId="0" borderId="0" xfId="33" applyFont="1" applyBorder="1" applyAlignment="1">
      <alignment horizontal="center"/>
    </xf>
    <xf numFmtId="43" fontId="4" fillId="0" borderId="25" xfId="33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114300</xdr:colOff>
      <xdr:row>0</xdr:row>
      <xdr:rowOff>238125</xdr:rowOff>
    </xdr:to>
    <xdr:grpSp>
      <xdr:nvGrpSpPr>
        <xdr:cNvPr id="1" name="กลุ่ม 1"/>
        <xdr:cNvGrpSpPr>
          <a:grpSpLocks/>
        </xdr:cNvGrpSpPr>
      </xdr:nvGrpSpPr>
      <xdr:grpSpPr>
        <a:xfrm>
          <a:off x="0" y="85725"/>
          <a:ext cx="114300" cy="152400"/>
          <a:chOff x="0" y="0"/>
          <a:chExt cx="326571" cy="326571"/>
        </a:xfrm>
        <a:solidFill>
          <a:srgbClr val="FFFFFF"/>
        </a:solidFill>
      </xdr:grpSpPr>
      <xdr:sp>
        <xdr:nvSpPr>
          <xdr:cNvPr id="2" name="สามเหลี่ยมมุมฉาก 2"/>
          <xdr:cNvSpPr>
            <a:spLocks/>
          </xdr:cNvSpPr>
        </xdr:nvSpPr>
        <xdr:spPr>
          <a:xfrm>
            <a:off x="0" y="0"/>
            <a:ext cx="326571" cy="326571"/>
          </a:xfrm>
          <a:prstGeom prst="rtTriangle">
            <a:avLst/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3" name="สามเหลี่ยมมุมฉาก 3"/>
          <xdr:cNvSpPr>
            <a:spLocks/>
          </xdr:cNvSpPr>
        </xdr:nvSpPr>
        <xdr:spPr>
          <a:xfrm rot="5400000">
            <a:off x="0" y="0"/>
            <a:ext cx="326571" cy="326571"/>
          </a:xfrm>
          <a:prstGeom prst="rtTriangle">
            <a:avLst/>
          </a:prstGeom>
          <a:solidFill>
            <a:srgbClr val="215968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85" workbookViewId="0" topLeftCell="A1">
      <selection activeCell="F34" sqref="F34"/>
    </sheetView>
  </sheetViews>
  <sheetFormatPr defaultColWidth="8.625" defaultRowHeight="24"/>
  <cols>
    <col min="1" max="1" width="1.625" style="0" customWidth="1"/>
    <col min="2" max="2" width="23.50390625" style="131" customWidth="1"/>
    <col min="3" max="3" width="8.125" style="0" customWidth="1"/>
    <col min="4" max="4" width="2.625" style="137" customWidth="1"/>
    <col min="5" max="5" width="8.125" style="137" customWidth="1"/>
    <col min="6" max="7" width="2.625" style="137" customWidth="1"/>
    <col min="8" max="8" width="2.875" style="137" customWidth="1"/>
    <col min="9" max="9" width="2.75390625" style="137" customWidth="1"/>
    <col min="10" max="10" width="2.625" style="0" customWidth="1"/>
    <col min="11" max="11" width="2.875" style="137" customWidth="1"/>
    <col min="12" max="12" width="2.50390625" style="0" customWidth="1"/>
    <col min="13" max="13" width="14.875" style="139" hidden="1" customWidth="1"/>
    <col min="14" max="14" width="0" style="0" hidden="1" customWidth="1"/>
  </cols>
  <sheetData>
    <row r="2" spans="1:13" ht="22.5" customHeight="1">
      <c r="A2" s="133" t="s">
        <v>157</v>
      </c>
      <c r="B2" s="128"/>
      <c r="C2" s="128"/>
      <c r="D2" s="129"/>
      <c r="E2" s="160"/>
      <c r="F2" s="222">
        <f>SUM(D3,D6)</f>
        <v>199208437.55</v>
      </c>
      <c r="G2" s="222"/>
      <c r="H2" s="222"/>
      <c r="I2" s="222"/>
      <c r="J2" s="222"/>
      <c r="K2" s="129" t="s">
        <v>158</v>
      </c>
      <c r="M2" s="138">
        <f>SUM(C4:C5,C7:C11)</f>
        <v>199208437.55</v>
      </c>
    </row>
    <row r="3" spans="1:9" ht="22.5" customHeight="1">
      <c r="A3" s="125"/>
      <c r="B3" s="127" t="s">
        <v>159</v>
      </c>
      <c r="C3" s="127"/>
      <c r="D3" s="220">
        <f>SUM(C4:C5)</f>
        <v>47043483</v>
      </c>
      <c r="E3" s="220"/>
      <c r="F3" s="164" t="s">
        <v>158</v>
      </c>
      <c r="G3" s="164"/>
      <c r="H3" s="164"/>
      <c r="I3" s="164"/>
    </row>
    <row r="4" spans="1:4" ht="22.5" customHeight="1">
      <c r="A4" s="125"/>
      <c r="B4" s="122" t="s">
        <v>160</v>
      </c>
      <c r="C4" s="132">
        <v>20175433</v>
      </c>
      <c r="D4" s="121" t="s">
        <v>158</v>
      </c>
    </row>
    <row r="5" spans="1:4" ht="22.5" customHeight="1">
      <c r="A5" s="125"/>
      <c r="B5" s="122" t="s">
        <v>161</v>
      </c>
      <c r="C5" s="132">
        <v>26868050</v>
      </c>
      <c r="D5" s="121" t="s">
        <v>158</v>
      </c>
    </row>
    <row r="6" spans="1:11" ht="22.5" customHeight="1">
      <c r="A6" s="125"/>
      <c r="B6" s="221" t="s">
        <v>162</v>
      </c>
      <c r="C6" s="221"/>
      <c r="D6" s="220">
        <f>SUM(C7:C11)</f>
        <v>152164954.55</v>
      </c>
      <c r="E6" s="220"/>
      <c r="F6" s="164" t="s">
        <v>158</v>
      </c>
      <c r="G6" s="164"/>
      <c r="H6" s="164"/>
      <c r="I6" s="164"/>
      <c r="K6" s="126"/>
    </row>
    <row r="7" spans="1:10" ht="22.5" customHeight="1">
      <c r="A7" s="125"/>
      <c r="B7" s="130" t="s">
        <v>163</v>
      </c>
      <c r="C7" s="132">
        <v>81404970</v>
      </c>
      <c r="D7" s="121" t="s">
        <v>158</v>
      </c>
      <c r="J7" s="132"/>
    </row>
    <row r="8" spans="1:10" ht="22.5" customHeight="1">
      <c r="A8" s="125"/>
      <c r="B8" s="130" t="s">
        <v>164</v>
      </c>
      <c r="C8" s="132">
        <v>12925200</v>
      </c>
      <c r="D8" s="121" t="s">
        <v>158</v>
      </c>
      <c r="J8" s="132"/>
    </row>
    <row r="9" spans="1:10" ht="22.5" customHeight="1">
      <c r="A9" s="125"/>
      <c r="B9" s="130" t="s">
        <v>165</v>
      </c>
      <c r="C9" s="132">
        <v>23469400</v>
      </c>
      <c r="D9" s="121" t="s">
        <v>158</v>
      </c>
      <c r="J9" s="132"/>
    </row>
    <row r="10" spans="1:10" ht="22.5" customHeight="1">
      <c r="A10" s="125"/>
      <c r="B10" s="130" t="s">
        <v>166</v>
      </c>
      <c r="C10" s="132">
        <v>17059956</v>
      </c>
      <c r="D10" s="121" t="s">
        <v>158</v>
      </c>
      <c r="J10" s="132"/>
    </row>
    <row r="11" spans="1:10" ht="22.5" customHeight="1">
      <c r="A11" s="125"/>
      <c r="B11" s="130" t="s">
        <v>167</v>
      </c>
      <c r="C11" s="132">
        <v>17305428.55</v>
      </c>
      <c r="D11" s="121" t="s">
        <v>158</v>
      </c>
      <c r="J11" s="132"/>
    </row>
    <row r="12" spans="1:10" ht="22.5" customHeight="1">
      <c r="A12" s="125"/>
      <c r="B12" s="122" t="s">
        <v>168</v>
      </c>
      <c r="C12" s="122"/>
      <c r="D12" s="121" t="s">
        <v>158</v>
      </c>
      <c r="J12" s="122"/>
    </row>
    <row r="13" spans="1:14" ht="22.5" customHeight="1">
      <c r="A13" s="133" t="s">
        <v>169</v>
      </c>
      <c r="B13" s="128"/>
      <c r="C13" s="128"/>
      <c r="D13" s="129"/>
      <c r="E13" s="160"/>
      <c r="F13" s="222">
        <f>SUM(E14,E21,E26,E29,E32)</f>
        <v>199208437.55</v>
      </c>
      <c r="G13" s="222"/>
      <c r="H13" s="222"/>
      <c r="I13" s="222"/>
      <c r="J13" s="222"/>
      <c r="K13" s="129" t="s">
        <v>158</v>
      </c>
      <c r="M13" s="138">
        <f>SUM(E15:E20,E22:E25,E27:E28,E30:E31,E33)</f>
        <v>199208437.55</v>
      </c>
      <c r="N13" s="120">
        <f>SUM(F13-M13)</f>
        <v>0</v>
      </c>
    </row>
    <row r="14" spans="1:13" ht="22.5" customHeight="1">
      <c r="A14" s="125"/>
      <c r="B14" s="127" t="s">
        <v>170</v>
      </c>
      <c r="C14" s="127"/>
      <c r="D14" s="123"/>
      <c r="E14" s="223">
        <f>'ใช้อันนี้  ไม่แยกพัฒนาผู้เรีย'!M10</f>
        <v>94131810</v>
      </c>
      <c r="F14" s="223"/>
      <c r="G14" s="223"/>
      <c r="H14" s="123" t="s">
        <v>158</v>
      </c>
      <c r="K14" s="121"/>
      <c r="M14" s="138">
        <f>SUM(E15:E20)</f>
        <v>94131810</v>
      </c>
    </row>
    <row r="15" spans="1:10" ht="22.5" customHeight="1">
      <c r="A15" s="125"/>
      <c r="B15" s="122" t="s">
        <v>171</v>
      </c>
      <c r="C15" s="122"/>
      <c r="D15" s="121"/>
      <c r="E15" s="161">
        <f>'ใช้อันนี้  ไม่แยกพัฒนาผู้เรีย'!M11</f>
        <v>64725360</v>
      </c>
      <c r="F15" s="121" t="s">
        <v>158</v>
      </c>
      <c r="G15" s="161"/>
      <c r="H15" s="161"/>
      <c r="I15" s="161"/>
      <c r="J15" s="136"/>
    </row>
    <row r="16" spans="1:10" ht="22.5" customHeight="1">
      <c r="A16" s="125"/>
      <c r="B16" s="122" t="s">
        <v>172</v>
      </c>
      <c r="C16" s="122"/>
      <c r="D16" s="121"/>
      <c r="E16" s="161">
        <f>'ใช้อันนี้  ไม่แยกพัฒนาผู้เรีย'!M13</f>
        <v>1198020</v>
      </c>
      <c r="F16" s="121" t="s">
        <v>158</v>
      </c>
      <c r="G16" s="161"/>
      <c r="H16" s="161"/>
      <c r="I16" s="161"/>
      <c r="J16" s="136"/>
    </row>
    <row r="17" spans="1:11" ht="22.5" customHeight="1">
      <c r="A17" s="125"/>
      <c r="B17" s="122" t="s">
        <v>173</v>
      </c>
      <c r="C17" s="122"/>
      <c r="D17" s="121"/>
      <c r="E17" s="161">
        <f>'ใช้อันนี้  ไม่แยกพัฒนาผู้เรีย'!M12</f>
        <v>10243800</v>
      </c>
      <c r="F17" s="121" t="s">
        <v>158</v>
      </c>
      <c r="G17" s="161"/>
      <c r="H17" s="161"/>
      <c r="I17" s="161"/>
      <c r="J17" s="136"/>
      <c r="K17" s="121" t="s">
        <v>174</v>
      </c>
    </row>
    <row r="18" spans="1:11" ht="22.5" customHeight="1">
      <c r="A18" s="125"/>
      <c r="B18" s="122" t="s">
        <v>175</v>
      </c>
      <c r="C18" s="122"/>
      <c r="D18" s="121"/>
      <c r="E18" s="161">
        <f>'ใช้อันนี้  ไม่แยกพัฒนาผู้เรีย'!M14</f>
        <v>5237790</v>
      </c>
      <c r="F18" s="121" t="s">
        <v>158</v>
      </c>
      <c r="G18" s="161"/>
      <c r="H18" s="161"/>
      <c r="I18" s="161"/>
      <c r="J18" s="136"/>
      <c r="K18" s="121"/>
    </row>
    <row r="19" spans="1:11" ht="22.5" customHeight="1">
      <c r="A19" s="125"/>
      <c r="B19" s="122" t="s">
        <v>176</v>
      </c>
      <c r="C19" s="122"/>
      <c r="D19" s="121"/>
      <c r="E19" s="161">
        <f>SUM('ใช้อันนี้  ไม่แยกพัฒนาผู้เรีย'!M15:M17)</f>
        <v>12120840</v>
      </c>
      <c r="F19" s="121" t="s">
        <v>158</v>
      </c>
      <c r="G19" s="161"/>
      <c r="H19" s="161"/>
      <c r="I19" s="161"/>
      <c r="J19" s="136"/>
      <c r="K19" s="121"/>
    </row>
    <row r="20" spans="1:11" ht="22.5" customHeight="1">
      <c r="A20" s="125"/>
      <c r="B20" s="122" t="s">
        <v>177</v>
      </c>
      <c r="C20" s="122"/>
      <c r="D20" s="121"/>
      <c r="E20" s="161">
        <f>SUM('ใช้อันนี้  ไม่แยกพัฒนาผู้เรีย'!M18:M19)</f>
        <v>606000</v>
      </c>
      <c r="F20" s="121" t="s">
        <v>158</v>
      </c>
      <c r="G20" s="161"/>
      <c r="H20" s="161"/>
      <c r="I20" s="161"/>
      <c r="J20" s="136"/>
      <c r="K20" s="121"/>
    </row>
    <row r="21" spans="1:13" ht="22.5" customHeight="1">
      <c r="A21" s="125"/>
      <c r="B21" s="127" t="s">
        <v>178</v>
      </c>
      <c r="C21" s="127"/>
      <c r="D21" s="123"/>
      <c r="E21" s="223">
        <f>'ใช้อันนี้  ไม่แยกพัฒนาผู้เรีย'!M20</f>
        <v>46999754</v>
      </c>
      <c r="F21" s="223"/>
      <c r="G21" s="223"/>
      <c r="H21" s="123" t="s">
        <v>158</v>
      </c>
      <c r="J21" s="135"/>
      <c r="K21" s="123"/>
      <c r="M21" s="138">
        <f>SUM(E22:E25)</f>
        <v>46999754</v>
      </c>
    </row>
    <row r="22" spans="1:11" ht="22.5" customHeight="1">
      <c r="A22" s="125"/>
      <c r="B22" s="122" t="s">
        <v>179</v>
      </c>
      <c r="C22" s="122"/>
      <c r="D22" s="121"/>
      <c r="E22" s="161">
        <f>'ใช้อันนี้  ไม่แยกพัฒนาผู้เรีย'!M21</f>
        <v>21300000</v>
      </c>
      <c r="F22" s="121" t="s">
        <v>158</v>
      </c>
      <c r="G22" s="161"/>
      <c r="H22" s="161"/>
      <c r="I22" s="161"/>
      <c r="J22" s="136"/>
      <c r="K22" s="121"/>
    </row>
    <row r="23" spans="1:11" ht="22.5" customHeight="1">
      <c r="A23" s="125"/>
      <c r="B23" s="122" t="s">
        <v>180</v>
      </c>
      <c r="C23" s="122"/>
      <c r="D23" s="121"/>
      <c r="E23" s="161">
        <f>'ใช้อันนี้  ไม่แยกพัฒนาผู้เรีย'!M26</f>
        <v>4940000</v>
      </c>
      <c r="F23" s="121" t="s">
        <v>158</v>
      </c>
      <c r="G23" s="161"/>
      <c r="H23" s="161"/>
      <c r="I23" s="161"/>
      <c r="J23" s="136"/>
      <c r="K23" s="121"/>
    </row>
    <row r="24" spans="1:11" ht="22.5" customHeight="1">
      <c r="A24" s="125"/>
      <c r="B24" s="122" t="s">
        <v>181</v>
      </c>
      <c r="C24" s="122"/>
      <c r="D24" s="121"/>
      <c r="E24" s="161">
        <f>SUM('ใช้อันนี้  ไม่แยกพัฒนาผู้เรีย'!M35,'ใช้อันนี้  ไม่แยกพัฒนาผู้เรีย'!M50)</f>
        <v>14558754</v>
      </c>
      <c r="F24" s="121" t="s">
        <v>158</v>
      </c>
      <c r="G24" s="161"/>
      <c r="H24" s="161"/>
      <c r="I24" s="161"/>
      <c r="J24" s="136"/>
      <c r="K24" s="121"/>
    </row>
    <row r="25" spans="1:11" ht="22.5" customHeight="1">
      <c r="A25" s="125"/>
      <c r="B25" s="122" t="s">
        <v>182</v>
      </c>
      <c r="C25" s="122"/>
      <c r="D25" s="121"/>
      <c r="E25" s="161">
        <f>'ใช้อันนี้  ไม่แยกพัฒนาผู้เรีย'!M43</f>
        <v>6201000</v>
      </c>
      <c r="F25" s="121" t="s">
        <v>158</v>
      </c>
      <c r="G25" s="161"/>
      <c r="H25" s="161"/>
      <c r="I25" s="161"/>
      <c r="J25" s="136"/>
      <c r="K25" s="121"/>
    </row>
    <row r="26" spans="1:13" ht="22.5" customHeight="1">
      <c r="A26" s="125"/>
      <c r="B26" s="127" t="s">
        <v>183</v>
      </c>
      <c r="C26" s="127"/>
      <c r="D26" s="123"/>
      <c r="E26" s="223">
        <f>'ใช้อันนี้  ไม่แยกพัฒนาผู้เรีย'!M131</f>
        <v>29138490</v>
      </c>
      <c r="F26" s="223"/>
      <c r="G26" s="223"/>
      <c r="H26" s="123" t="s">
        <v>158</v>
      </c>
      <c r="J26" s="135"/>
      <c r="K26" s="123"/>
      <c r="M26" s="138">
        <f>SUM(E27:E28)</f>
        <v>29138490</v>
      </c>
    </row>
    <row r="27" spans="1:11" ht="22.5" customHeight="1">
      <c r="A27" s="125"/>
      <c r="B27" s="122" t="s">
        <v>184</v>
      </c>
      <c r="C27" s="122"/>
      <c r="D27" s="121"/>
      <c r="E27" s="161">
        <f>'ใช้อันนี้  ไม่แยกพัฒนาผู้เรีย'!M132</f>
        <v>6669090</v>
      </c>
      <c r="F27" s="121" t="s">
        <v>158</v>
      </c>
      <c r="G27" s="161"/>
      <c r="H27" s="161"/>
      <c r="I27" s="161"/>
      <c r="J27" s="136"/>
      <c r="K27" s="121"/>
    </row>
    <row r="28" spans="1:11" ht="22.5" customHeight="1">
      <c r="A28" s="125"/>
      <c r="B28" s="122" t="s">
        <v>185</v>
      </c>
      <c r="C28" s="122"/>
      <c r="D28" s="121"/>
      <c r="E28" s="161">
        <f>'ใช้อันนี้  ไม่แยกพัฒนาผู้เรีย'!M134</f>
        <v>22469400</v>
      </c>
      <c r="F28" s="121" t="s">
        <v>158</v>
      </c>
      <c r="G28" s="161"/>
      <c r="H28" s="161"/>
      <c r="I28" s="161"/>
      <c r="J28" s="136"/>
      <c r="K28" s="121"/>
    </row>
    <row r="29" spans="1:13" ht="22.5" customHeight="1">
      <c r="A29" s="125"/>
      <c r="B29" s="127" t="s">
        <v>186</v>
      </c>
      <c r="C29" s="127"/>
      <c r="D29" s="123"/>
      <c r="E29" s="220">
        <f>'ใช้อันนี้  ไม่แยกพัฒนาผู้เรีย'!M136</f>
        <v>14812094.55</v>
      </c>
      <c r="F29" s="220"/>
      <c r="G29" s="220"/>
      <c r="H29" s="123" t="s">
        <v>158</v>
      </c>
      <c r="J29" s="135"/>
      <c r="K29" s="123"/>
      <c r="M29" s="140">
        <f>SUM('ใช้อันนี้  ไม่แยกพัฒนาผู้เรีย'!M137:M140)</f>
        <v>14812094.55</v>
      </c>
    </row>
    <row r="30" spans="1:11" ht="22.5" customHeight="1">
      <c r="A30" s="125"/>
      <c r="B30" s="122" t="s">
        <v>187</v>
      </c>
      <c r="C30" s="122"/>
      <c r="D30" s="121"/>
      <c r="E30" s="162">
        <f>SUM('ใช้อันนี้  ไม่แยกพัฒนาผู้เรีย'!M137:M140)</f>
        <v>14812094.55</v>
      </c>
      <c r="F30" s="121" t="s">
        <v>158</v>
      </c>
      <c r="G30" s="162"/>
      <c r="H30" s="162"/>
      <c r="I30" s="162"/>
      <c r="J30" s="136"/>
      <c r="K30" s="121"/>
    </row>
    <row r="31" spans="1:11" ht="22.5" customHeight="1">
      <c r="A31" s="125"/>
      <c r="B31" s="122" t="s">
        <v>188</v>
      </c>
      <c r="C31" s="122"/>
      <c r="D31" s="121"/>
      <c r="E31" s="163"/>
      <c r="F31" s="121" t="s">
        <v>158</v>
      </c>
      <c r="G31" s="163"/>
      <c r="H31" s="163"/>
      <c r="I31" s="163"/>
      <c r="J31" s="136"/>
      <c r="K31" s="121"/>
    </row>
    <row r="32" spans="1:13" ht="22.5" customHeight="1">
      <c r="A32" s="125"/>
      <c r="B32" s="127" t="s">
        <v>189</v>
      </c>
      <c r="C32" s="127"/>
      <c r="D32" s="123"/>
      <c r="E32" s="220">
        <f>'ใช้อันนี้  ไม่แยกพัฒนาผู้เรีย'!M141</f>
        <v>14126289</v>
      </c>
      <c r="F32" s="220"/>
      <c r="G32" s="220"/>
      <c r="H32" s="123" t="s">
        <v>158</v>
      </c>
      <c r="J32" s="135"/>
      <c r="K32" s="123"/>
      <c r="M32" s="140">
        <f>SUM('ใช้อันนี้  ไม่แยกพัฒนาผู้เรีย'!M142:M143)</f>
        <v>14126289</v>
      </c>
    </row>
    <row r="33" spans="1:11" ht="22.5" customHeight="1">
      <c r="A33" s="127"/>
      <c r="B33" s="122" t="s">
        <v>190</v>
      </c>
      <c r="C33" s="122"/>
      <c r="D33" s="121"/>
      <c r="E33" s="162">
        <f>SUM('ใช้อันนี้  ไม่แยกพัฒนาผู้เรีย'!M142:M143)</f>
        <v>14126289</v>
      </c>
      <c r="F33" s="121" t="s">
        <v>158</v>
      </c>
      <c r="G33" s="162"/>
      <c r="H33" s="162"/>
      <c r="I33" s="162"/>
      <c r="J33" s="136"/>
      <c r="K33" s="121"/>
    </row>
    <row r="34" spans="1:11" ht="22.5" customHeight="1">
      <c r="A34" s="127"/>
      <c r="B34" s="122" t="s">
        <v>191</v>
      </c>
      <c r="C34" s="122"/>
      <c r="D34" s="121"/>
      <c r="E34" s="163"/>
      <c r="F34" s="121"/>
      <c r="G34" s="163"/>
      <c r="H34" s="163"/>
      <c r="I34" s="163"/>
      <c r="J34" s="122"/>
      <c r="K34" s="121"/>
    </row>
  </sheetData>
  <sheetProtection/>
  <mergeCells count="10">
    <mergeCell ref="E29:G29"/>
    <mergeCell ref="E32:G32"/>
    <mergeCell ref="D3:E3"/>
    <mergeCell ref="D6:E6"/>
    <mergeCell ref="B6:C6"/>
    <mergeCell ref="F2:J2"/>
    <mergeCell ref="F13:J13"/>
    <mergeCell ref="E14:G14"/>
    <mergeCell ref="E21:G21"/>
    <mergeCell ref="E26:G26"/>
  </mergeCells>
  <printOptions/>
  <pageMargins left="0.7" right="0.16666666666666666" top="0.75" bottom="0.5357142857142857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85" workbookViewId="0" topLeftCell="A13">
      <selection activeCell="E9" sqref="E9:E10"/>
    </sheetView>
  </sheetViews>
  <sheetFormatPr defaultColWidth="8.625" defaultRowHeight="24"/>
  <cols>
    <col min="1" max="1" width="15.125" style="192" customWidth="1"/>
    <col min="2" max="3" width="10.125" style="192" customWidth="1"/>
    <col min="4" max="5" width="10.125" style="194" customWidth="1"/>
    <col min="6" max="6" width="6.75390625" style="194" customWidth="1"/>
    <col min="7" max="9" width="6.50390625" style="194" customWidth="1"/>
    <col min="10" max="10" width="6.50390625" style="192" customWidth="1"/>
    <col min="11" max="11" width="6.50390625" style="194" customWidth="1"/>
    <col min="12" max="12" width="6.50390625" style="192" customWidth="1"/>
    <col min="13" max="13" width="6.50390625" style="195" customWidth="1"/>
    <col min="14" max="15" width="6.50390625" style="146" customWidth="1"/>
    <col min="16" max="16384" width="8.625" style="146" customWidth="1"/>
  </cols>
  <sheetData>
    <row r="1" spans="1:13" ht="22.5" customHeight="1">
      <c r="A1" s="182" t="s">
        <v>214</v>
      </c>
      <c r="B1" s="191" t="s">
        <v>232</v>
      </c>
      <c r="C1" s="146"/>
      <c r="D1" s="146"/>
      <c r="E1" s="146"/>
      <c r="F1" s="146"/>
      <c r="G1" s="181"/>
      <c r="H1" s="181"/>
      <c r="I1" s="181"/>
      <c r="J1" s="181"/>
      <c r="K1" s="167"/>
      <c r="M1" s="193"/>
    </row>
    <row r="2" spans="1:9" ht="22.5" customHeight="1">
      <c r="A2" s="224" t="s">
        <v>215</v>
      </c>
      <c r="B2" s="224" t="s">
        <v>216</v>
      </c>
      <c r="C2" s="224"/>
      <c r="D2" s="224"/>
      <c r="E2" s="224"/>
      <c r="F2" s="224" t="s">
        <v>217</v>
      </c>
      <c r="G2" s="169"/>
      <c r="H2" s="169"/>
      <c r="I2" s="169"/>
    </row>
    <row r="3" spans="1:6" ht="22.5" customHeight="1">
      <c r="A3" s="224"/>
      <c r="B3" s="183" t="s">
        <v>4</v>
      </c>
      <c r="C3" s="183" t="s">
        <v>5</v>
      </c>
      <c r="D3" s="183" t="s">
        <v>3</v>
      </c>
      <c r="E3" s="183" t="s">
        <v>1</v>
      </c>
      <c r="F3" s="224"/>
    </row>
    <row r="4" spans="1:6" ht="22.5" customHeight="1">
      <c r="A4" s="133" t="s">
        <v>12</v>
      </c>
      <c r="B4" s="165" t="s">
        <v>10</v>
      </c>
      <c r="C4" s="184">
        <v>81404970</v>
      </c>
      <c r="D4" s="165" t="s">
        <v>10</v>
      </c>
      <c r="E4" s="184">
        <v>81404970</v>
      </c>
      <c r="F4" s="165"/>
    </row>
    <row r="5" spans="1:11" ht="22.5" customHeight="1">
      <c r="A5" s="130" t="s">
        <v>171</v>
      </c>
      <c r="B5" s="185" t="s">
        <v>10</v>
      </c>
      <c r="C5" s="186">
        <v>64725360</v>
      </c>
      <c r="D5" s="185" t="s">
        <v>10</v>
      </c>
      <c r="E5" s="157">
        <v>64725360</v>
      </c>
      <c r="F5" s="185"/>
      <c r="G5" s="169"/>
      <c r="H5" s="169"/>
      <c r="I5" s="169"/>
      <c r="K5" s="173"/>
    </row>
    <row r="6" spans="1:10" ht="22.5" customHeight="1">
      <c r="A6" s="130" t="s">
        <v>218</v>
      </c>
      <c r="B6" s="225" t="s">
        <v>10</v>
      </c>
      <c r="C6" s="226">
        <v>10243800</v>
      </c>
      <c r="D6" s="225" t="s">
        <v>10</v>
      </c>
      <c r="E6" s="220">
        <v>10243800</v>
      </c>
      <c r="F6" s="225"/>
      <c r="J6" s="171"/>
    </row>
    <row r="7" spans="1:10" ht="22.5" customHeight="1">
      <c r="A7" s="130" t="s">
        <v>219</v>
      </c>
      <c r="B7" s="225"/>
      <c r="C7" s="226"/>
      <c r="D7" s="225"/>
      <c r="E7" s="220"/>
      <c r="F7" s="225"/>
      <c r="J7" s="171"/>
    </row>
    <row r="8" spans="1:10" ht="22.5" customHeight="1">
      <c r="A8" s="130" t="s">
        <v>172</v>
      </c>
      <c r="B8" s="187" t="s">
        <v>10</v>
      </c>
      <c r="C8" s="162">
        <v>1198020</v>
      </c>
      <c r="D8" s="187" t="s">
        <v>10</v>
      </c>
      <c r="E8" s="157">
        <v>1198020</v>
      </c>
      <c r="F8" s="187"/>
      <c r="J8" s="171"/>
    </row>
    <row r="9" spans="1:10" ht="22.5" customHeight="1">
      <c r="A9" s="130" t="s">
        <v>220</v>
      </c>
      <c r="B9" s="225" t="s">
        <v>10</v>
      </c>
      <c r="C9" s="228">
        <v>5237790</v>
      </c>
      <c r="D9" s="225" t="s">
        <v>10</v>
      </c>
      <c r="E9" s="220">
        <v>5237790</v>
      </c>
      <c r="F9" s="225"/>
      <c r="J9" s="171"/>
    </row>
    <row r="10" spans="1:10" ht="22.5" customHeight="1">
      <c r="A10" s="130" t="s">
        <v>221</v>
      </c>
      <c r="B10" s="225"/>
      <c r="C10" s="228"/>
      <c r="D10" s="225"/>
      <c r="E10" s="220"/>
      <c r="F10" s="225"/>
      <c r="J10" s="171"/>
    </row>
    <row r="11" spans="1:10" ht="22.5" customHeight="1">
      <c r="A11" s="130" t="s">
        <v>177</v>
      </c>
      <c r="B11" s="225" t="s">
        <v>10</v>
      </c>
      <c r="C11" s="225" t="s">
        <v>10</v>
      </c>
      <c r="D11" s="225" t="s">
        <v>10</v>
      </c>
      <c r="E11" s="227" t="s">
        <v>10</v>
      </c>
      <c r="F11" s="225"/>
      <c r="J11" s="170"/>
    </row>
    <row r="12" spans="1:14" ht="22.5" customHeight="1">
      <c r="A12" s="130" t="s">
        <v>222</v>
      </c>
      <c r="B12" s="225"/>
      <c r="C12" s="225"/>
      <c r="D12" s="225"/>
      <c r="E12" s="227"/>
      <c r="F12" s="225"/>
      <c r="G12" s="181"/>
      <c r="H12" s="181"/>
      <c r="I12" s="181"/>
      <c r="J12" s="181"/>
      <c r="K12" s="167"/>
      <c r="M12" s="193"/>
      <c r="N12" s="196"/>
    </row>
    <row r="13" spans="1:13" ht="22.5" customHeight="1">
      <c r="A13" s="133" t="s">
        <v>13</v>
      </c>
      <c r="B13" s="184">
        <v>2075600</v>
      </c>
      <c r="C13" s="184">
        <v>10849600</v>
      </c>
      <c r="D13" s="165" t="s">
        <v>10</v>
      </c>
      <c r="E13" s="184">
        <v>12925200</v>
      </c>
      <c r="F13" s="165"/>
      <c r="G13" s="179"/>
      <c r="H13" s="167"/>
      <c r="K13" s="172"/>
      <c r="M13" s="193"/>
    </row>
    <row r="14" spans="1:10" ht="22.5" customHeight="1">
      <c r="A14" s="130" t="s">
        <v>223</v>
      </c>
      <c r="B14" s="158"/>
      <c r="C14" s="158"/>
      <c r="D14" s="144"/>
      <c r="E14" s="188"/>
      <c r="F14" s="144"/>
      <c r="G14" s="174"/>
      <c r="H14" s="174"/>
      <c r="I14" s="174"/>
      <c r="J14" s="175"/>
    </row>
    <row r="15" spans="1:10" ht="22.5" customHeight="1">
      <c r="A15" s="130" t="s">
        <v>224</v>
      </c>
      <c r="B15" s="162">
        <v>1575600</v>
      </c>
      <c r="C15" s="186">
        <v>8907700</v>
      </c>
      <c r="D15" s="187" t="s">
        <v>10</v>
      </c>
      <c r="E15" s="157">
        <v>10483300</v>
      </c>
      <c r="F15" s="198" t="s">
        <v>225</v>
      </c>
      <c r="G15" s="174"/>
      <c r="H15" s="174"/>
      <c r="I15" s="174"/>
      <c r="J15" s="175"/>
    </row>
    <row r="16" spans="1:11" ht="22.5" customHeight="1">
      <c r="A16" s="130" t="s">
        <v>226</v>
      </c>
      <c r="B16" s="187" t="s">
        <v>10</v>
      </c>
      <c r="C16" s="185" t="s">
        <v>10</v>
      </c>
      <c r="D16" s="187" t="s">
        <v>10</v>
      </c>
      <c r="E16" s="159" t="s">
        <v>10</v>
      </c>
      <c r="F16" s="187"/>
      <c r="G16" s="174"/>
      <c r="H16" s="174"/>
      <c r="I16" s="174"/>
      <c r="J16" s="175"/>
      <c r="K16" s="172"/>
    </row>
    <row r="17" spans="1:11" ht="22.5" customHeight="1">
      <c r="A17" s="130" t="s">
        <v>227</v>
      </c>
      <c r="B17" s="187" t="s">
        <v>10</v>
      </c>
      <c r="C17" s="185" t="s">
        <v>10</v>
      </c>
      <c r="D17" s="187" t="s">
        <v>10</v>
      </c>
      <c r="E17" s="159" t="s">
        <v>10</v>
      </c>
      <c r="F17" s="187"/>
      <c r="G17" s="174"/>
      <c r="H17" s="174"/>
      <c r="I17" s="174"/>
      <c r="J17" s="175"/>
      <c r="K17" s="172"/>
    </row>
    <row r="18" spans="1:11" ht="22.5" customHeight="1">
      <c r="A18" s="130" t="s">
        <v>228</v>
      </c>
      <c r="B18" s="144"/>
      <c r="C18" s="189">
        <v>201900</v>
      </c>
      <c r="D18" s="187" t="s">
        <v>10</v>
      </c>
      <c r="E18" s="157">
        <v>201900</v>
      </c>
      <c r="F18" s="144"/>
      <c r="G18" s="174"/>
      <c r="H18" s="174"/>
      <c r="I18" s="174"/>
      <c r="J18" s="175"/>
      <c r="K18" s="172"/>
    </row>
    <row r="19" spans="1:11" ht="22.5" customHeight="1">
      <c r="A19" s="130" t="s">
        <v>229</v>
      </c>
      <c r="B19" s="187" t="s">
        <v>10</v>
      </c>
      <c r="C19" s="185" t="s">
        <v>10</v>
      </c>
      <c r="D19" s="187" t="s">
        <v>10</v>
      </c>
      <c r="E19" s="159" t="s">
        <v>10</v>
      </c>
      <c r="F19" s="144"/>
      <c r="G19" s="174"/>
      <c r="H19" s="174"/>
      <c r="I19" s="174"/>
      <c r="J19" s="175"/>
      <c r="K19" s="172"/>
    </row>
    <row r="20" spans="1:13" ht="22.5" customHeight="1">
      <c r="A20" s="130" t="s">
        <v>182</v>
      </c>
      <c r="B20" s="162">
        <v>500000</v>
      </c>
      <c r="C20" s="186">
        <v>1740000</v>
      </c>
      <c r="D20" s="187" t="s">
        <v>10</v>
      </c>
      <c r="E20" s="157">
        <v>2240000</v>
      </c>
      <c r="F20" s="144"/>
      <c r="G20" s="179"/>
      <c r="H20" s="167"/>
      <c r="J20" s="176"/>
      <c r="K20" s="167"/>
      <c r="M20" s="193"/>
    </row>
    <row r="21" spans="1:11" ht="22.5" customHeight="1">
      <c r="A21" s="133" t="s">
        <v>14</v>
      </c>
      <c r="B21" s="165" t="s">
        <v>10</v>
      </c>
      <c r="C21" s="184">
        <v>23469400</v>
      </c>
      <c r="D21" s="165" t="s">
        <v>10</v>
      </c>
      <c r="E21" s="184">
        <v>23469400</v>
      </c>
      <c r="F21" s="143"/>
      <c r="G21" s="174"/>
      <c r="H21" s="174"/>
      <c r="I21" s="174"/>
      <c r="J21" s="175"/>
      <c r="K21" s="172"/>
    </row>
    <row r="22" spans="1:11" ht="22.5" customHeight="1">
      <c r="A22" s="130" t="s">
        <v>230</v>
      </c>
      <c r="B22" s="187" t="s">
        <v>10</v>
      </c>
      <c r="C22" s="186">
        <v>1000000</v>
      </c>
      <c r="D22" s="187" t="s">
        <v>10</v>
      </c>
      <c r="E22" s="157">
        <v>1000000</v>
      </c>
      <c r="F22" s="130"/>
      <c r="G22" s="174"/>
      <c r="H22" s="174"/>
      <c r="I22" s="174"/>
      <c r="J22" s="175"/>
      <c r="K22" s="172"/>
    </row>
    <row r="23" spans="1:11" ht="22.5" customHeight="1">
      <c r="A23" s="130" t="s">
        <v>231</v>
      </c>
      <c r="B23" s="187" t="s">
        <v>10</v>
      </c>
      <c r="C23" s="186">
        <v>22469400</v>
      </c>
      <c r="D23" s="187" t="s">
        <v>10</v>
      </c>
      <c r="E23" s="157">
        <v>22469400</v>
      </c>
      <c r="F23" s="130"/>
      <c r="G23" s="174"/>
      <c r="H23" s="174"/>
      <c r="I23" s="174"/>
      <c r="J23" s="175"/>
      <c r="K23" s="172"/>
    </row>
    <row r="24" spans="1:11" ht="22.5" customHeight="1">
      <c r="A24" s="183" t="s">
        <v>2</v>
      </c>
      <c r="B24" s="190">
        <v>2075600</v>
      </c>
      <c r="C24" s="190">
        <v>115723970</v>
      </c>
      <c r="D24" s="183" t="s">
        <v>10</v>
      </c>
      <c r="E24" s="190">
        <v>117799570</v>
      </c>
      <c r="F24" s="149"/>
      <c r="G24" s="174"/>
      <c r="H24" s="174"/>
      <c r="I24" s="174"/>
      <c r="J24" s="175"/>
      <c r="K24" s="172"/>
    </row>
    <row r="25" spans="1:13" ht="22.5" customHeight="1">
      <c r="A25" s="168"/>
      <c r="B25" s="166"/>
      <c r="C25" s="166"/>
      <c r="D25" s="167"/>
      <c r="E25" s="179"/>
      <c r="F25" s="179"/>
      <c r="G25" s="179"/>
      <c r="H25" s="167"/>
      <c r="J25" s="176"/>
      <c r="K25" s="167"/>
      <c r="M25" s="193"/>
    </row>
    <row r="26" spans="1:11" ht="22.5" customHeight="1">
      <c r="A26" s="168"/>
      <c r="B26" s="170"/>
      <c r="C26" s="170"/>
      <c r="D26" s="172"/>
      <c r="E26" s="174"/>
      <c r="F26" s="172"/>
      <c r="G26" s="174"/>
      <c r="H26" s="174"/>
      <c r="I26" s="174"/>
      <c r="J26" s="175"/>
      <c r="K26" s="172"/>
    </row>
    <row r="27" spans="1:11" ht="22.5" customHeight="1">
      <c r="A27" s="168"/>
      <c r="B27" s="170"/>
      <c r="C27" s="170"/>
      <c r="D27" s="172"/>
      <c r="E27" s="174"/>
      <c r="F27" s="172"/>
      <c r="G27" s="174"/>
      <c r="H27" s="174"/>
      <c r="I27" s="174"/>
      <c r="J27" s="175"/>
      <c r="K27" s="172"/>
    </row>
    <row r="28" spans="1:13" ht="22.5" customHeight="1">
      <c r="A28" s="168"/>
      <c r="B28" s="166"/>
      <c r="C28" s="166"/>
      <c r="D28" s="167"/>
      <c r="E28" s="180"/>
      <c r="F28" s="180"/>
      <c r="G28" s="180"/>
      <c r="H28" s="167"/>
      <c r="J28" s="176"/>
      <c r="K28" s="167"/>
      <c r="M28" s="197"/>
    </row>
    <row r="29" spans="1:11" ht="22.5" customHeight="1">
      <c r="A29" s="168"/>
      <c r="B29" s="170"/>
      <c r="C29" s="170"/>
      <c r="D29" s="172"/>
      <c r="E29" s="177"/>
      <c r="F29" s="172"/>
      <c r="G29" s="177"/>
      <c r="H29" s="177"/>
      <c r="I29" s="177"/>
      <c r="J29" s="175"/>
      <c r="K29" s="172"/>
    </row>
    <row r="30" spans="1:11" ht="22.5" customHeight="1">
      <c r="A30" s="168"/>
      <c r="B30" s="170"/>
      <c r="C30" s="170"/>
      <c r="D30" s="172"/>
      <c r="E30" s="178"/>
      <c r="F30" s="172"/>
      <c r="G30" s="178"/>
      <c r="H30" s="178"/>
      <c r="I30" s="178"/>
      <c r="J30" s="175"/>
      <c r="K30" s="172"/>
    </row>
    <row r="31" spans="1:13" ht="22.5" customHeight="1">
      <c r="A31" s="168"/>
      <c r="B31" s="166"/>
      <c r="C31" s="166"/>
      <c r="D31" s="167"/>
      <c r="E31" s="180"/>
      <c r="F31" s="180"/>
      <c r="G31" s="180"/>
      <c r="H31" s="167"/>
      <c r="J31" s="176"/>
      <c r="K31" s="167"/>
      <c r="M31" s="197"/>
    </row>
    <row r="32" spans="1:11" ht="22.5" customHeight="1">
      <c r="A32" s="166"/>
      <c r="B32" s="170"/>
      <c r="C32" s="170"/>
      <c r="D32" s="172"/>
      <c r="E32" s="177"/>
      <c r="F32" s="172"/>
      <c r="G32" s="177"/>
      <c r="H32" s="177"/>
      <c r="I32" s="177"/>
      <c r="J32" s="175"/>
      <c r="K32" s="172"/>
    </row>
    <row r="33" spans="1:11" ht="22.5" customHeight="1">
      <c r="A33" s="166"/>
      <c r="B33" s="170"/>
      <c r="C33" s="170"/>
      <c r="D33" s="172"/>
      <c r="E33" s="178"/>
      <c r="F33" s="172"/>
      <c r="G33" s="178"/>
      <c r="H33" s="178"/>
      <c r="I33" s="178"/>
      <c r="J33" s="170"/>
      <c r="K33" s="172"/>
    </row>
  </sheetData>
  <sheetProtection/>
  <mergeCells count="18">
    <mergeCell ref="D9:D10"/>
    <mergeCell ref="E9:E10"/>
    <mergeCell ref="F9:F10"/>
    <mergeCell ref="B11:B12"/>
    <mergeCell ref="C11:C12"/>
    <mergeCell ref="D11:D12"/>
    <mergeCell ref="E11:E12"/>
    <mergeCell ref="F11:F12"/>
    <mergeCell ref="B9:B10"/>
    <mergeCell ref="C9:C10"/>
    <mergeCell ref="A2:A3"/>
    <mergeCell ref="B2:E2"/>
    <mergeCell ref="F2:F3"/>
    <mergeCell ref="B6:B7"/>
    <mergeCell ref="C6:C7"/>
    <mergeCell ref="D6:D7"/>
    <mergeCell ref="E6:E7"/>
    <mergeCell ref="F6:F7"/>
  </mergeCells>
  <printOptions/>
  <pageMargins left="0.7" right="0.16666666666666666" top="0.75" bottom="0.5357142857142857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G7" sqref="G1:G16384"/>
    </sheetView>
  </sheetViews>
  <sheetFormatPr defaultColWidth="9.00390625" defaultRowHeight="24"/>
  <cols>
    <col min="1" max="1" width="1.75390625" style="134" customWidth="1"/>
    <col min="2" max="2" width="26.50390625" style="0" customWidth="1"/>
    <col min="4" max="4" width="5.375" style="0" customWidth="1"/>
    <col min="6" max="6" width="4.75390625" style="0" customWidth="1"/>
    <col min="7" max="7" width="12.125" style="209" bestFit="1" customWidth="1"/>
  </cols>
  <sheetData>
    <row r="1" spans="1:6" ht="28.5">
      <c r="A1" s="230" t="s">
        <v>192</v>
      </c>
      <c r="B1" s="230"/>
      <c r="C1" s="230"/>
      <c r="D1" s="230"/>
      <c r="E1" s="230"/>
      <c r="F1" s="230"/>
    </row>
    <row r="2" spans="1:6" ht="25.5">
      <c r="A2" s="154">
        <v>1</v>
      </c>
      <c r="B2" s="141" t="s">
        <v>193</v>
      </c>
      <c r="C2" s="142"/>
      <c r="D2" s="142"/>
      <c r="E2" s="142"/>
      <c r="F2" s="142"/>
    </row>
    <row r="3" spans="1:6" ht="25.5">
      <c r="A3" s="155"/>
      <c r="B3" s="141" t="s">
        <v>194</v>
      </c>
      <c r="C3" s="142"/>
      <c r="D3" s="142"/>
      <c r="E3" s="142"/>
      <c r="F3" s="142"/>
    </row>
    <row r="4" spans="1:6" ht="25.5">
      <c r="A4" s="147"/>
      <c r="B4" s="229" t="s">
        <v>195</v>
      </c>
      <c r="C4" s="229"/>
      <c r="D4" s="147" t="s">
        <v>196</v>
      </c>
      <c r="E4" s="148">
        <v>2616</v>
      </c>
      <c r="F4" s="147" t="s">
        <v>197</v>
      </c>
    </row>
    <row r="5" spans="1:6" ht="25.5">
      <c r="A5" s="147"/>
      <c r="B5" s="229" t="s">
        <v>198</v>
      </c>
      <c r="C5" s="229"/>
      <c r="D5" s="147" t="s">
        <v>196</v>
      </c>
      <c r="E5" s="148">
        <v>2633</v>
      </c>
      <c r="F5" s="147" t="s">
        <v>197</v>
      </c>
    </row>
    <row r="6" spans="1:7" ht="25.5">
      <c r="A6" s="152"/>
      <c r="B6" s="231" t="s">
        <v>2</v>
      </c>
      <c r="C6" s="231"/>
      <c r="D6" s="151"/>
      <c r="E6" s="156">
        <v>5249</v>
      </c>
      <c r="F6" s="153" t="s">
        <v>197</v>
      </c>
      <c r="G6" s="210">
        <f>SUM(E4:E5)</f>
        <v>5249</v>
      </c>
    </row>
    <row r="7" spans="1:6" ht="25.5">
      <c r="A7" s="154">
        <v>2</v>
      </c>
      <c r="B7" s="141" t="s">
        <v>199</v>
      </c>
      <c r="C7" s="142"/>
      <c r="D7" s="142"/>
      <c r="E7" s="142"/>
      <c r="F7" s="142"/>
    </row>
    <row r="8" spans="1:6" ht="25.5">
      <c r="A8" s="147"/>
      <c r="B8" s="145" t="s">
        <v>200</v>
      </c>
      <c r="C8" s="124"/>
      <c r="D8" s="124"/>
      <c r="E8" s="124"/>
      <c r="F8" s="124"/>
    </row>
    <row r="9" spans="1:6" ht="25.5">
      <c r="A9" s="147"/>
      <c r="B9" s="145" t="s">
        <v>201</v>
      </c>
      <c r="C9" s="124"/>
      <c r="D9" s="147" t="s">
        <v>196</v>
      </c>
      <c r="E9" s="116">
        <v>4384734.55</v>
      </c>
      <c r="F9" s="147" t="s">
        <v>158</v>
      </c>
    </row>
    <row r="10" spans="1:6" ht="25.5">
      <c r="A10" s="147"/>
      <c r="B10" s="145" t="s">
        <v>202</v>
      </c>
      <c r="C10" s="124"/>
      <c r="D10" s="147" t="s">
        <v>196</v>
      </c>
      <c r="E10" s="116">
        <v>479090</v>
      </c>
      <c r="F10" s="147" t="s">
        <v>158</v>
      </c>
    </row>
    <row r="11" spans="1:6" ht="25.5">
      <c r="A11" s="147"/>
      <c r="B11" s="145" t="s">
        <v>203</v>
      </c>
      <c r="C11" s="124"/>
      <c r="D11" s="147" t="s">
        <v>196</v>
      </c>
      <c r="E11" s="116">
        <v>1122300</v>
      </c>
      <c r="F11" s="147" t="s">
        <v>158</v>
      </c>
    </row>
    <row r="12" spans="1:6" ht="25.5">
      <c r="A12" s="147"/>
      <c r="B12" s="145" t="s">
        <v>204</v>
      </c>
      <c r="C12" s="124"/>
      <c r="D12" s="147" t="s">
        <v>196</v>
      </c>
      <c r="E12" s="117">
        <v>59</v>
      </c>
      <c r="F12" s="147" t="s">
        <v>158</v>
      </c>
    </row>
    <row r="13" spans="1:7" ht="25.5">
      <c r="A13" s="152"/>
      <c r="B13" s="231" t="s">
        <v>2</v>
      </c>
      <c r="C13" s="231"/>
      <c r="D13" s="151"/>
      <c r="E13" s="118">
        <v>5986183.55</v>
      </c>
      <c r="F13" s="153" t="s">
        <v>158</v>
      </c>
      <c r="G13" s="211">
        <f>SUM(E9:E12)</f>
        <v>5986183.55</v>
      </c>
    </row>
    <row r="14" spans="1:6" ht="25.5">
      <c r="A14" s="154">
        <v>3</v>
      </c>
      <c r="B14" s="141" t="s">
        <v>205</v>
      </c>
      <c r="C14" s="142"/>
      <c r="D14" s="142"/>
      <c r="E14" s="142"/>
      <c r="F14" s="142"/>
    </row>
    <row r="15" spans="1:6" ht="25.5">
      <c r="A15" s="147"/>
      <c r="B15" s="232" t="s">
        <v>206</v>
      </c>
      <c r="C15" s="232"/>
      <c r="D15" s="124"/>
      <c r="E15" s="124"/>
      <c r="F15" s="124"/>
    </row>
    <row r="16" spans="1:6" ht="25.5">
      <c r="A16" s="147"/>
      <c r="B16" s="145" t="s">
        <v>207</v>
      </c>
      <c r="C16" s="124"/>
      <c r="D16" s="147" t="s">
        <v>196</v>
      </c>
      <c r="E16" s="116">
        <v>2616000</v>
      </c>
      <c r="F16" s="147" t="s">
        <v>158</v>
      </c>
    </row>
    <row r="17" spans="1:6" ht="25.5">
      <c r="A17" s="147"/>
      <c r="B17" s="145" t="s">
        <v>202</v>
      </c>
      <c r="C17" s="124"/>
      <c r="D17" s="147" t="s">
        <v>196</v>
      </c>
      <c r="E17" s="116">
        <v>601680</v>
      </c>
      <c r="F17" s="147" t="s">
        <v>158</v>
      </c>
    </row>
    <row r="18" spans="1:6" ht="25.5">
      <c r="A18" s="147"/>
      <c r="B18" s="145" t="s">
        <v>203</v>
      </c>
      <c r="C18" s="124"/>
      <c r="D18" s="147" t="s">
        <v>196</v>
      </c>
      <c r="E18" s="117" t="s">
        <v>10</v>
      </c>
      <c r="F18" s="147" t="s">
        <v>158</v>
      </c>
    </row>
    <row r="19" spans="1:6" ht="25.5">
      <c r="A19" s="147"/>
      <c r="B19" s="145" t="s">
        <v>204</v>
      </c>
      <c r="C19" s="124"/>
      <c r="D19" s="147" t="s">
        <v>196</v>
      </c>
      <c r="E19" s="116">
        <v>1242600</v>
      </c>
      <c r="F19" s="147" t="s">
        <v>158</v>
      </c>
    </row>
    <row r="20" spans="1:7" ht="25.5">
      <c r="A20" s="152"/>
      <c r="B20" s="231" t="s">
        <v>2</v>
      </c>
      <c r="C20" s="231"/>
      <c r="D20" s="152" t="s">
        <v>196</v>
      </c>
      <c r="E20" s="118">
        <v>4460280</v>
      </c>
      <c r="F20" s="152" t="s">
        <v>158</v>
      </c>
      <c r="G20" s="211">
        <f>SUM(E16:E19)</f>
        <v>4460280</v>
      </c>
    </row>
    <row r="21" spans="1:6" ht="25.5">
      <c r="A21" s="147"/>
      <c r="B21" s="229" t="s">
        <v>208</v>
      </c>
      <c r="C21" s="229"/>
      <c r="D21" s="124"/>
      <c r="E21" s="124"/>
      <c r="F21" s="124"/>
    </row>
    <row r="22" spans="1:6" ht="25.5">
      <c r="A22" s="147"/>
      <c r="B22" s="145" t="s">
        <v>207</v>
      </c>
      <c r="C22" s="124"/>
      <c r="D22" s="147" t="s">
        <v>196</v>
      </c>
      <c r="E22" s="116">
        <v>2633000</v>
      </c>
      <c r="F22" s="147" t="s">
        <v>158</v>
      </c>
    </row>
    <row r="23" spans="1:6" ht="25.5">
      <c r="A23" s="147"/>
      <c r="B23" s="145" t="s">
        <v>202</v>
      </c>
      <c r="C23" s="124"/>
      <c r="D23" s="147" t="s">
        <v>196</v>
      </c>
      <c r="E23" s="116">
        <v>605590</v>
      </c>
      <c r="F23" s="147" t="s">
        <v>158</v>
      </c>
    </row>
    <row r="24" spans="1:6" ht="25.5">
      <c r="A24" s="147"/>
      <c r="B24" s="145" t="s">
        <v>203</v>
      </c>
      <c r="C24" s="124"/>
      <c r="D24" s="147" t="s">
        <v>196</v>
      </c>
      <c r="E24" s="116">
        <v>2369700</v>
      </c>
      <c r="F24" s="147" t="s">
        <v>158</v>
      </c>
    </row>
    <row r="25" spans="1:6" ht="25.5">
      <c r="A25" s="147"/>
      <c r="B25" s="145" t="s">
        <v>204</v>
      </c>
      <c r="C25" s="124"/>
      <c r="D25" s="147" t="s">
        <v>196</v>
      </c>
      <c r="E25" s="116">
        <v>1250675</v>
      </c>
      <c r="F25" s="147" t="s">
        <v>158</v>
      </c>
    </row>
    <row r="26" spans="1:7" ht="25.5">
      <c r="A26" s="152"/>
      <c r="B26" s="151"/>
      <c r="C26" s="153" t="s">
        <v>2</v>
      </c>
      <c r="D26" s="152" t="s">
        <v>196</v>
      </c>
      <c r="E26" s="118">
        <v>6858965</v>
      </c>
      <c r="F26" s="152" t="s">
        <v>158</v>
      </c>
      <c r="G26" s="211">
        <f>SUM(E22:E25)</f>
        <v>6858965</v>
      </c>
    </row>
    <row r="27" spans="1:6" ht="25.5">
      <c r="A27" s="154">
        <v>4</v>
      </c>
      <c r="B27" s="141" t="s">
        <v>209</v>
      </c>
      <c r="C27" s="142"/>
      <c r="D27" s="142"/>
      <c r="E27" s="142"/>
      <c r="F27" s="142"/>
    </row>
    <row r="28" spans="1:6" ht="25.5">
      <c r="A28" s="147"/>
      <c r="B28" s="145" t="s">
        <v>210</v>
      </c>
      <c r="C28" s="124"/>
      <c r="D28" s="147" t="s">
        <v>196</v>
      </c>
      <c r="E28" s="116">
        <v>5986183.55</v>
      </c>
      <c r="F28" s="147" t="s">
        <v>158</v>
      </c>
    </row>
    <row r="29" spans="1:6" ht="25.5">
      <c r="A29" s="147"/>
      <c r="B29" s="145" t="s">
        <v>211</v>
      </c>
      <c r="C29" s="124"/>
      <c r="D29" s="147" t="s">
        <v>196</v>
      </c>
      <c r="E29" s="116">
        <v>4460280</v>
      </c>
      <c r="F29" s="147" t="s">
        <v>158</v>
      </c>
    </row>
    <row r="30" spans="1:6" ht="25.5">
      <c r="A30" s="147"/>
      <c r="B30" s="145" t="s">
        <v>212</v>
      </c>
      <c r="C30" s="124"/>
      <c r="D30" s="147" t="s">
        <v>196</v>
      </c>
      <c r="E30" s="116">
        <v>6858965</v>
      </c>
      <c r="F30" s="147" t="s">
        <v>158</v>
      </c>
    </row>
    <row r="31" spans="1:7" ht="25.5">
      <c r="A31" s="152"/>
      <c r="B31" s="151"/>
      <c r="C31" s="153" t="s">
        <v>2</v>
      </c>
      <c r="D31" s="151"/>
      <c r="E31" s="118">
        <v>17305428.55</v>
      </c>
      <c r="F31" s="153" t="s">
        <v>158</v>
      </c>
      <c r="G31" s="211">
        <f>SUM(E28:E30)</f>
        <v>17305428.55</v>
      </c>
    </row>
    <row r="32" spans="1:6" ht="25.5">
      <c r="A32" s="154">
        <v>5</v>
      </c>
      <c r="B32" s="141" t="s">
        <v>213</v>
      </c>
      <c r="C32" s="142"/>
      <c r="D32" s="142"/>
      <c r="E32" s="142"/>
      <c r="F32" s="142"/>
    </row>
    <row r="33" spans="1:7" ht="25.5">
      <c r="A33" s="147"/>
      <c r="B33" s="145" t="s">
        <v>207</v>
      </c>
      <c r="C33" s="124"/>
      <c r="D33" s="147" t="s">
        <v>196</v>
      </c>
      <c r="E33" s="116">
        <v>9633734.55</v>
      </c>
      <c r="F33" s="147" t="s">
        <v>158</v>
      </c>
      <c r="G33" s="211">
        <f>SUM(E9,E16,E22)</f>
        <v>9633734.55</v>
      </c>
    </row>
    <row r="34" spans="1:7" ht="25.5">
      <c r="A34" s="147"/>
      <c r="B34" s="145" t="s">
        <v>202</v>
      </c>
      <c r="C34" s="124"/>
      <c r="D34" s="147" t="s">
        <v>196</v>
      </c>
      <c r="E34" s="116">
        <v>1686360</v>
      </c>
      <c r="F34" s="147" t="s">
        <v>158</v>
      </c>
      <c r="G34" s="211">
        <f>SUM(E10,E17,E23)</f>
        <v>1686360</v>
      </c>
    </row>
    <row r="35" spans="1:7" ht="25.5">
      <c r="A35" s="147"/>
      <c r="B35" s="145" t="s">
        <v>203</v>
      </c>
      <c r="C35" s="124"/>
      <c r="D35" s="147" t="s">
        <v>196</v>
      </c>
      <c r="E35" s="116">
        <v>3492000</v>
      </c>
      <c r="F35" s="147" t="s">
        <v>158</v>
      </c>
      <c r="G35" s="211">
        <f>SUM(E11,E18,E24)</f>
        <v>3492000</v>
      </c>
    </row>
    <row r="36" spans="1:7" ht="25.5">
      <c r="A36" s="147"/>
      <c r="B36" s="145" t="s">
        <v>204</v>
      </c>
      <c r="C36" s="124"/>
      <c r="D36" s="147" t="s">
        <v>196</v>
      </c>
      <c r="E36" s="116">
        <v>2493334</v>
      </c>
      <c r="F36" s="147" t="s">
        <v>158</v>
      </c>
      <c r="G36" s="211">
        <f>SUM(E12,E19,E25)</f>
        <v>2493334</v>
      </c>
    </row>
    <row r="37" spans="1:7" ht="25.5">
      <c r="A37" s="152"/>
      <c r="B37" s="150"/>
      <c r="C37" s="153" t="s">
        <v>2</v>
      </c>
      <c r="D37" s="152"/>
      <c r="E37" s="118">
        <v>17305428.55</v>
      </c>
      <c r="F37" s="153" t="s">
        <v>158</v>
      </c>
      <c r="G37" s="211">
        <f>SUM(E33:E36)</f>
        <v>17305428.55</v>
      </c>
    </row>
  </sheetData>
  <sheetProtection/>
  <mergeCells count="8">
    <mergeCell ref="B21:C21"/>
    <mergeCell ref="A1:F1"/>
    <mergeCell ref="B4:C4"/>
    <mergeCell ref="B5:C5"/>
    <mergeCell ref="B6:C6"/>
    <mergeCell ref="B13:C13"/>
    <mergeCell ref="B15:C15"/>
    <mergeCell ref="B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3"/>
  <sheetViews>
    <sheetView showGridLines="0" showZeros="0" tabSelected="1" zoomScale="70" zoomScaleNormal="70" zoomScalePageLayoutView="80" workbookViewId="0" topLeftCell="A40">
      <selection activeCell="A64" sqref="A64"/>
    </sheetView>
  </sheetViews>
  <sheetFormatPr defaultColWidth="9.00390625" defaultRowHeight="24" customHeight="1"/>
  <cols>
    <col min="1" max="1" width="43.50390625" style="7" customWidth="1"/>
    <col min="2" max="2" width="10.50390625" style="105" customWidth="1"/>
    <col min="3" max="3" width="11.125" style="105" customWidth="1"/>
    <col min="4" max="5" width="5.625" style="105" customWidth="1"/>
    <col min="6" max="6" width="11.75390625" style="105" customWidth="1"/>
    <col min="7" max="7" width="7.625" style="105" customWidth="1"/>
    <col min="8" max="9" width="10.50390625" style="105" customWidth="1"/>
    <col min="10" max="10" width="8.625" style="105" customWidth="1"/>
    <col min="11" max="12" width="10.50390625" style="105" customWidth="1"/>
    <col min="13" max="13" width="11.625" style="113" customWidth="1"/>
    <col min="14" max="14" width="14.875" style="203" customWidth="1"/>
    <col min="15" max="15" width="13.375" style="203" bestFit="1" customWidth="1"/>
    <col min="16" max="17" width="9.00390625" style="203" customWidth="1"/>
    <col min="18" max="16384" width="9.00390625" style="6" customWidth="1"/>
  </cols>
  <sheetData>
    <row r="1" spans="1:17" s="1" customFormat="1" ht="24" customHeight="1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200"/>
      <c r="O1" s="200"/>
      <c r="P1" s="200"/>
      <c r="Q1" s="200"/>
    </row>
    <row r="2" spans="1:17" s="1" customFormat="1" ht="24" customHeight="1">
      <c r="A2" s="236" t="s">
        <v>46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00"/>
      <c r="O2" s="200"/>
      <c r="P2" s="200"/>
      <c r="Q2" s="200"/>
    </row>
    <row r="3" spans="1:17" s="1" customFormat="1" ht="15" customHeight="1">
      <c r="A3" s="107"/>
      <c r="B3" s="108"/>
      <c r="C3" s="108"/>
      <c r="D3" s="108"/>
      <c r="E3" s="108"/>
      <c r="F3" s="109">
        <v>117799570</v>
      </c>
      <c r="G3" s="109"/>
      <c r="H3" s="109">
        <v>17059956</v>
      </c>
      <c r="I3" s="110">
        <v>17305428.55</v>
      </c>
      <c r="J3" s="105"/>
      <c r="K3" s="111"/>
      <c r="L3" s="112">
        <v>56472050</v>
      </c>
      <c r="M3" s="113" t="s">
        <v>6</v>
      </c>
      <c r="N3" s="200"/>
      <c r="O3" s="200"/>
      <c r="P3" s="200"/>
      <c r="Q3" s="200"/>
    </row>
    <row r="4" spans="1:17" s="1" customFormat="1" ht="24" customHeight="1">
      <c r="A4" s="2"/>
      <c r="B4" s="239" t="s">
        <v>47</v>
      </c>
      <c r="C4" s="240"/>
      <c r="D4" s="240"/>
      <c r="E4" s="240"/>
      <c r="F4" s="240"/>
      <c r="G4" s="240"/>
      <c r="H4" s="240"/>
      <c r="I4" s="240"/>
      <c r="J4" s="240"/>
      <c r="K4" s="240"/>
      <c r="L4" s="241"/>
      <c r="M4" s="3"/>
      <c r="N4" s="200"/>
      <c r="O4" s="200"/>
      <c r="P4" s="200"/>
      <c r="Q4" s="200"/>
    </row>
    <row r="5" spans="1:17" s="1" customFormat="1" ht="24" customHeight="1">
      <c r="A5" s="55"/>
      <c r="B5" s="242" t="s">
        <v>48</v>
      </c>
      <c r="C5" s="243"/>
      <c r="D5" s="243"/>
      <c r="E5" s="243"/>
      <c r="F5" s="244"/>
      <c r="G5" s="242" t="s">
        <v>0</v>
      </c>
      <c r="H5" s="243"/>
      <c r="I5" s="243"/>
      <c r="J5" s="243"/>
      <c r="K5" s="244"/>
      <c r="L5" s="53" t="s">
        <v>8</v>
      </c>
      <c r="M5" s="4"/>
      <c r="N5" s="200"/>
      <c r="O5" s="200"/>
      <c r="P5" s="200"/>
      <c r="Q5" s="200"/>
    </row>
    <row r="6" spans="1:17" s="1" customFormat="1" ht="24" customHeight="1">
      <c r="A6" s="54" t="s">
        <v>7</v>
      </c>
      <c r="B6" s="61"/>
      <c r="C6" s="61"/>
      <c r="D6" s="61"/>
      <c r="E6" s="61"/>
      <c r="F6" s="53"/>
      <c r="G6" s="60" t="s">
        <v>56</v>
      </c>
      <c r="H6" s="61" t="s">
        <v>59</v>
      </c>
      <c r="I6" s="61" t="s">
        <v>62</v>
      </c>
      <c r="J6" s="61" t="s">
        <v>64</v>
      </c>
      <c r="K6" s="53"/>
      <c r="L6" s="53"/>
      <c r="M6" s="52" t="s">
        <v>2</v>
      </c>
      <c r="N6" s="200"/>
      <c r="O6" s="200"/>
      <c r="P6" s="200"/>
      <c r="Q6" s="200"/>
    </row>
    <row r="7" spans="1:17" s="1" customFormat="1" ht="24" customHeight="1">
      <c r="A7" s="55"/>
      <c r="B7" s="62" t="s">
        <v>4</v>
      </c>
      <c r="C7" s="62" t="s">
        <v>5</v>
      </c>
      <c r="D7" s="62" t="s">
        <v>3</v>
      </c>
      <c r="E7" s="62" t="s">
        <v>54</v>
      </c>
      <c r="F7" s="56" t="s">
        <v>1</v>
      </c>
      <c r="G7" s="62" t="s">
        <v>57</v>
      </c>
      <c r="H7" s="62" t="s">
        <v>60</v>
      </c>
      <c r="I7" s="62" t="s">
        <v>63</v>
      </c>
      <c r="J7" s="62" t="s">
        <v>65</v>
      </c>
      <c r="K7" s="56" t="s">
        <v>1</v>
      </c>
      <c r="L7" s="56" t="s">
        <v>9</v>
      </c>
      <c r="M7" s="52"/>
      <c r="N7" s="200"/>
      <c r="O7" s="200"/>
      <c r="P7" s="200"/>
      <c r="Q7" s="200"/>
    </row>
    <row r="8" spans="1:17" s="1" customFormat="1" ht="24" customHeight="1">
      <c r="A8" s="55"/>
      <c r="B8" s="63"/>
      <c r="C8" s="63"/>
      <c r="D8" s="63"/>
      <c r="E8" s="63" t="s">
        <v>55</v>
      </c>
      <c r="F8" s="51"/>
      <c r="G8" s="63" t="s">
        <v>58</v>
      </c>
      <c r="H8" s="63" t="s">
        <v>61</v>
      </c>
      <c r="I8" s="64"/>
      <c r="J8" s="63" t="s">
        <v>66</v>
      </c>
      <c r="K8" s="51"/>
      <c r="L8" s="51"/>
      <c r="M8" s="52"/>
      <c r="N8" s="200"/>
      <c r="O8" s="200"/>
      <c r="P8" s="200"/>
      <c r="Q8" s="200"/>
    </row>
    <row r="9" spans="1:17" s="1" customFormat="1" ht="24" customHeight="1">
      <c r="A9" s="8" t="s">
        <v>11</v>
      </c>
      <c r="B9" s="57">
        <f aca="true" t="shared" si="0" ref="B9:I9">SUM(B10,B20,B131,B136,B141)</f>
        <v>2075600</v>
      </c>
      <c r="C9" s="57">
        <f t="shared" si="0"/>
        <v>115723970</v>
      </c>
      <c r="D9" s="57">
        <f t="shared" si="0"/>
        <v>0</v>
      </c>
      <c r="E9" s="57">
        <f t="shared" si="0"/>
        <v>0</v>
      </c>
      <c r="F9" s="57">
        <f t="shared" si="0"/>
        <v>117799570</v>
      </c>
      <c r="G9" s="57">
        <f t="shared" si="0"/>
        <v>0</v>
      </c>
      <c r="H9" s="57">
        <f t="shared" si="0"/>
        <v>17059956</v>
      </c>
      <c r="I9" s="57">
        <f t="shared" si="0"/>
        <v>17305428.55</v>
      </c>
      <c r="J9" s="57">
        <f>SUM(J10,J20,J131,J136,J141)</f>
        <v>0</v>
      </c>
      <c r="K9" s="57">
        <f>SUM(K10,K20,K131,K136,K141)</f>
        <v>34365384.55</v>
      </c>
      <c r="L9" s="57">
        <f>SUM(L10,L20,L131,L136,L141)</f>
        <v>47043483</v>
      </c>
      <c r="M9" s="57">
        <f>SUM(M10,M20,M131,M136,M141)</f>
        <v>199208437.55</v>
      </c>
      <c r="N9" s="199"/>
      <c r="O9" s="200"/>
      <c r="P9" s="200"/>
      <c r="Q9" s="200"/>
    </row>
    <row r="10" spans="1:17" s="1" customFormat="1" ht="24" customHeight="1">
      <c r="A10" s="9" t="s">
        <v>12</v>
      </c>
      <c r="B10" s="10">
        <f aca="true" t="shared" si="1" ref="B10:L10">SUM(B11:B19)</f>
        <v>0</v>
      </c>
      <c r="C10" s="10">
        <f t="shared" si="1"/>
        <v>81404970</v>
      </c>
      <c r="D10" s="10">
        <f t="shared" si="1"/>
        <v>0</v>
      </c>
      <c r="E10" s="10">
        <f t="shared" si="1"/>
        <v>0</v>
      </c>
      <c r="F10" s="20">
        <f t="shared" si="1"/>
        <v>81404970</v>
      </c>
      <c r="G10" s="10">
        <f t="shared" si="1"/>
        <v>0</v>
      </c>
      <c r="H10" s="10">
        <f t="shared" si="1"/>
        <v>11679320</v>
      </c>
      <c r="I10" s="10">
        <f t="shared" si="1"/>
        <v>0</v>
      </c>
      <c r="J10" s="10">
        <f t="shared" si="1"/>
        <v>0</v>
      </c>
      <c r="K10" s="20">
        <f t="shared" si="1"/>
        <v>11679320</v>
      </c>
      <c r="L10" s="10">
        <f t="shared" si="1"/>
        <v>1047520</v>
      </c>
      <c r="M10" s="20">
        <f>SUM(F10,K10,L10)</f>
        <v>94131810</v>
      </c>
      <c r="N10" s="199">
        <f>SUM(M11:M19)</f>
        <v>94131810</v>
      </c>
      <c r="O10" s="212">
        <v>2616000</v>
      </c>
      <c r="P10" s="200"/>
      <c r="Q10" s="200"/>
    </row>
    <row r="11" spans="1:17" s="11" customFormat="1" ht="24" customHeight="1">
      <c r="A11" s="12" t="s">
        <v>67</v>
      </c>
      <c r="B11" s="13">
        <v>0</v>
      </c>
      <c r="C11" s="13">
        <v>64725360</v>
      </c>
      <c r="D11" s="13">
        <v>0</v>
      </c>
      <c r="E11" s="13">
        <v>0</v>
      </c>
      <c r="F11" s="14">
        <f aca="true" t="shared" si="2" ref="F11:F20">SUM(B11:E11)</f>
        <v>64725360</v>
      </c>
      <c r="G11" s="13">
        <v>0</v>
      </c>
      <c r="H11" s="13">
        <v>0</v>
      </c>
      <c r="I11" s="13">
        <v>0</v>
      </c>
      <c r="J11" s="13">
        <v>0</v>
      </c>
      <c r="K11" s="15">
        <f aca="true" t="shared" si="3" ref="K11:K19">SUM(G11:J11)</f>
        <v>0</v>
      </c>
      <c r="L11" s="14">
        <v>0</v>
      </c>
      <c r="M11" s="15">
        <f>SUM(F11,K11,L11)</f>
        <v>64725360</v>
      </c>
      <c r="N11" s="199"/>
      <c r="O11" s="212">
        <v>601680</v>
      </c>
      <c r="P11" s="200"/>
      <c r="Q11" s="200"/>
    </row>
    <row r="12" spans="1:17" s="11" customFormat="1" ht="24" customHeight="1">
      <c r="A12" s="16" t="s">
        <v>68</v>
      </c>
      <c r="B12" s="17">
        <v>0</v>
      </c>
      <c r="C12" s="17">
        <v>10243800</v>
      </c>
      <c r="D12" s="17">
        <v>0</v>
      </c>
      <c r="E12" s="17">
        <v>0</v>
      </c>
      <c r="F12" s="18">
        <f t="shared" si="2"/>
        <v>10243800</v>
      </c>
      <c r="G12" s="17">
        <v>0</v>
      </c>
      <c r="H12" s="17">
        <v>0</v>
      </c>
      <c r="I12" s="17">
        <v>0</v>
      </c>
      <c r="J12" s="17">
        <v>0</v>
      </c>
      <c r="K12" s="18">
        <f t="shared" si="3"/>
        <v>0</v>
      </c>
      <c r="L12" s="18">
        <v>0</v>
      </c>
      <c r="M12" s="18">
        <f aca="true" t="shared" si="4" ref="M12:M19">SUM(F12,K12,L12)</f>
        <v>10243800</v>
      </c>
      <c r="N12" s="200"/>
      <c r="O12" s="213" t="s">
        <v>10</v>
      </c>
      <c r="P12" s="200"/>
      <c r="Q12" s="200"/>
    </row>
    <row r="13" spans="1:17" s="11" customFormat="1" ht="24" customHeight="1">
      <c r="A13" s="12" t="s">
        <v>69</v>
      </c>
      <c r="B13" s="13">
        <v>0</v>
      </c>
      <c r="C13" s="13">
        <v>1198020</v>
      </c>
      <c r="D13" s="13">
        <v>0</v>
      </c>
      <c r="E13" s="13">
        <v>0</v>
      </c>
      <c r="F13" s="14">
        <f t="shared" si="2"/>
        <v>1198020</v>
      </c>
      <c r="G13" s="13">
        <v>0</v>
      </c>
      <c r="H13" s="13">
        <v>0</v>
      </c>
      <c r="I13" s="13">
        <v>0</v>
      </c>
      <c r="J13" s="13">
        <v>0</v>
      </c>
      <c r="K13" s="14">
        <f t="shared" si="3"/>
        <v>0</v>
      </c>
      <c r="L13" s="14">
        <v>0</v>
      </c>
      <c r="M13" s="18">
        <f t="shared" si="4"/>
        <v>1198020</v>
      </c>
      <c r="N13" s="200"/>
      <c r="O13" s="212">
        <v>1242600</v>
      </c>
      <c r="P13" s="200"/>
      <c r="Q13" s="200"/>
    </row>
    <row r="14" spans="1:17" s="11" customFormat="1" ht="24" customHeight="1">
      <c r="A14" s="16" t="s">
        <v>70</v>
      </c>
      <c r="B14" s="17">
        <v>0</v>
      </c>
      <c r="C14" s="17">
        <v>5237790</v>
      </c>
      <c r="D14" s="17">
        <v>0</v>
      </c>
      <c r="E14" s="17">
        <v>0</v>
      </c>
      <c r="F14" s="18">
        <f t="shared" si="2"/>
        <v>5237790</v>
      </c>
      <c r="G14" s="17">
        <v>0</v>
      </c>
      <c r="H14" s="17">
        <v>0</v>
      </c>
      <c r="I14" s="17">
        <v>0</v>
      </c>
      <c r="J14" s="17">
        <v>0</v>
      </c>
      <c r="K14" s="18">
        <f t="shared" si="3"/>
        <v>0</v>
      </c>
      <c r="L14" s="18">
        <v>0</v>
      </c>
      <c r="M14" s="18">
        <f t="shared" si="4"/>
        <v>5237790</v>
      </c>
      <c r="N14" s="200"/>
      <c r="O14" s="214">
        <f>SUM(O10:O13)</f>
        <v>4460280</v>
      </c>
      <c r="P14" s="200"/>
      <c r="Q14" s="200"/>
    </row>
    <row r="15" spans="1:17" s="11" customFormat="1" ht="24" customHeight="1">
      <c r="A15" s="12" t="s">
        <v>71</v>
      </c>
      <c r="B15" s="13">
        <v>0</v>
      </c>
      <c r="C15" s="13">
        <v>0</v>
      </c>
      <c r="D15" s="13">
        <v>0</v>
      </c>
      <c r="E15" s="13">
        <v>0</v>
      </c>
      <c r="F15" s="14">
        <f t="shared" si="2"/>
        <v>0</v>
      </c>
      <c r="G15" s="13">
        <v>0</v>
      </c>
      <c r="H15" s="13">
        <v>6724800</v>
      </c>
      <c r="I15" s="13">
        <v>0</v>
      </c>
      <c r="J15" s="13">
        <v>0</v>
      </c>
      <c r="K15" s="14">
        <f t="shared" si="3"/>
        <v>6724800</v>
      </c>
      <c r="L15" s="14">
        <v>0</v>
      </c>
      <c r="M15" s="14">
        <f t="shared" si="4"/>
        <v>6724800</v>
      </c>
      <c r="N15" s="200"/>
      <c r="O15" s="200">
        <v>35000</v>
      </c>
      <c r="P15" s="200"/>
      <c r="Q15" s="200"/>
    </row>
    <row r="16" spans="1:17" s="11" customFormat="1" ht="24" customHeight="1">
      <c r="A16" s="16" t="s">
        <v>72</v>
      </c>
      <c r="B16" s="17">
        <v>0</v>
      </c>
      <c r="C16" s="17">
        <v>0</v>
      </c>
      <c r="D16" s="17">
        <v>0</v>
      </c>
      <c r="E16" s="17">
        <v>0</v>
      </c>
      <c r="F16" s="18">
        <f t="shared" si="2"/>
        <v>0</v>
      </c>
      <c r="G16" s="17">
        <v>0</v>
      </c>
      <c r="H16" s="17">
        <v>4250520</v>
      </c>
      <c r="I16" s="17">
        <v>0</v>
      </c>
      <c r="J16" s="17">
        <v>0</v>
      </c>
      <c r="K16" s="18">
        <f t="shared" si="3"/>
        <v>4250520</v>
      </c>
      <c r="L16" s="17">
        <v>0</v>
      </c>
      <c r="M16" s="18">
        <f t="shared" si="4"/>
        <v>4250520</v>
      </c>
      <c r="N16" s="200"/>
      <c r="O16" s="201">
        <f>SUM(O14:O15)</f>
        <v>4495280</v>
      </c>
      <c r="P16" s="200"/>
      <c r="Q16" s="200"/>
    </row>
    <row r="17" spans="1:17" s="11" customFormat="1" ht="24" customHeight="1">
      <c r="A17" s="12" t="s">
        <v>73</v>
      </c>
      <c r="B17" s="13">
        <v>0</v>
      </c>
      <c r="C17" s="13">
        <v>0</v>
      </c>
      <c r="D17" s="13">
        <v>0</v>
      </c>
      <c r="E17" s="13">
        <v>0</v>
      </c>
      <c r="F17" s="14">
        <f t="shared" si="2"/>
        <v>0</v>
      </c>
      <c r="G17" s="13">
        <v>0</v>
      </c>
      <c r="H17" s="13">
        <v>98000</v>
      </c>
      <c r="I17" s="58">
        <v>0</v>
      </c>
      <c r="J17" s="13">
        <v>0</v>
      </c>
      <c r="K17" s="14">
        <f t="shared" si="3"/>
        <v>98000</v>
      </c>
      <c r="L17" s="14">
        <v>1047520</v>
      </c>
      <c r="M17" s="14">
        <f t="shared" si="4"/>
        <v>1145520</v>
      </c>
      <c r="N17" s="200"/>
      <c r="O17" s="200"/>
      <c r="P17" s="200"/>
      <c r="Q17" s="200"/>
    </row>
    <row r="18" spans="1:17" s="11" customFormat="1" ht="24" customHeight="1">
      <c r="A18" s="16" t="s">
        <v>74</v>
      </c>
      <c r="B18" s="17">
        <v>0</v>
      </c>
      <c r="C18" s="17">
        <v>0</v>
      </c>
      <c r="D18" s="17">
        <v>0</v>
      </c>
      <c r="E18" s="17">
        <v>0</v>
      </c>
      <c r="F18" s="18">
        <f t="shared" si="2"/>
        <v>0</v>
      </c>
      <c r="G18" s="17">
        <v>0</v>
      </c>
      <c r="H18" s="17">
        <v>360000</v>
      </c>
      <c r="I18" s="17">
        <v>0</v>
      </c>
      <c r="J18" s="17">
        <v>0</v>
      </c>
      <c r="K18" s="18">
        <f t="shared" si="3"/>
        <v>360000</v>
      </c>
      <c r="L18" s="18">
        <v>0</v>
      </c>
      <c r="M18" s="59">
        <f t="shared" si="4"/>
        <v>360000</v>
      </c>
      <c r="N18" s="200"/>
      <c r="O18" s="200"/>
      <c r="P18" s="200"/>
      <c r="Q18" s="200"/>
    </row>
    <row r="19" spans="1:17" s="1" customFormat="1" ht="24" customHeight="1">
      <c r="A19" s="12" t="s">
        <v>75</v>
      </c>
      <c r="B19" s="13">
        <v>0</v>
      </c>
      <c r="C19" s="13">
        <v>0</v>
      </c>
      <c r="D19" s="13">
        <v>0</v>
      </c>
      <c r="E19" s="13">
        <v>0</v>
      </c>
      <c r="F19" s="14">
        <f t="shared" si="2"/>
        <v>0</v>
      </c>
      <c r="G19" s="13">
        <v>0</v>
      </c>
      <c r="H19" s="13">
        <v>246000</v>
      </c>
      <c r="I19" s="13">
        <v>0</v>
      </c>
      <c r="J19" s="13">
        <v>0</v>
      </c>
      <c r="K19" s="14">
        <f t="shared" si="3"/>
        <v>246000</v>
      </c>
      <c r="L19" s="14">
        <v>0</v>
      </c>
      <c r="M19" s="25">
        <f t="shared" si="4"/>
        <v>246000</v>
      </c>
      <c r="N19" s="200"/>
      <c r="O19" s="200"/>
      <c r="P19" s="200"/>
      <c r="Q19" s="200"/>
    </row>
    <row r="20" spans="1:17" s="1" customFormat="1" ht="24" customHeight="1">
      <c r="A20" s="19" t="s">
        <v>13</v>
      </c>
      <c r="B20" s="20">
        <f>SUM(B21,B26,B35,B43,B50,B123)</f>
        <v>2075600</v>
      </c>
      <c r="C20" s="20">
        <f>C21+C26+C35+C43+C50</f>
        <v>10849600</v>
      </c>
      <c r="D20" s="20">
        <v>0</v>
      </c>
      <c r="E20" s="20">
        <f aca="true" t="shared" si="5" ref="E20:L20">E21+E26+E35+E43+E50</f>
        <v>0</v>
      </c>
      <c r="F20" s="20">
        <f t="shared" si="2"/>
        <v>12925200</v>
      </c>
      <c r="G20" s="20">
        <f t="shared" si="5"/>
        <v>0</v>
      </c>
      <c r="H20" s="20">
        <f t="shared" si="5"/>
        <v>5380636</v>
      </c>
      <c r="I20" s="20">
        <f>SUM(I21,I26,I35,I43,I50)</f>
        <v>2493334</v>
      </c>
      <c r="J20" s="20">
        <f t="shared" si="5"/>
        <v>0</v>
      </c>
      <c r="K20" s="20">
        <f t="shared" si="5"/>
        <v>7873970</v>
      </c>
      <c r="L20" s="20">
        <f t="shared" si="5"/>
        <v>26200584</v>
      </c>
      <c r="M20" s="20">
        <f>M21+M26+M35+M43+M50</f>
        <v>46999754</v>
      </c>
      <c r="N20" s="199">
        <f>SUM(F20,K20,L20)</f>
        <v>46999754</v>
      </c>
      <c r="O20" s="200"/>
      <c r="P20" s="200"/>
      <c r="Q20" s="200"/>
    </row>
    <row r="21" spans="1:17" s="5" customFormat="1" ht="24" customHeight="1">
      <c r="A21" s="21" t="s">
        <v>18</v>
      </c>
      <c r="B21" s="22">
        <f aca="true" t="shared" si="6" ref="B21:M21">SUM(B22:B25)</f>
        <v>1000000</v>
      </c>
      <c r="C21" s="22">
        <f t="shared" si="6"/>
        <v>5355350</v>
      </c>
      <c r="D21" s="22">
        <f t="shared" si="6"/>
        <v>0</v>
      </c>
      <c r="E21" s="22">
        <f t="shared" si="6"/>
        <v>0</v>
      </c>
      <c r="F21" s="22">
        <f t="shared" si="6"/>
        <v>6355350</v>
      </c>
      <c r="G21" s="22">
        <f t="shared" si="6"/>
        <v>0</v>
      </c>
      <c r="H21" s="22">
        <f t="shared" si="6"/>
        <v>4204430</v>
      </c>
      <c r="I21" s="22">
        <f t="shared" si="6"/>
        <v>0</v>
      </c>
      <c r="J21" s="22">
        <f t="shared" si="6"/>
        <v>0</v>
      </c>
      <c r="K21" s="22">
        <f t="shared" si="6"/>
        <v>4204430</v>
      </c>
      <c r="L21" s="22">
        <f t="shared" si="6"/>
        <v>10740220</v>
      </c>
      <c r="M21" s="22">
        <f t="shared" si="6"/>
        <v>21300000</v>
      </c>
      <c r="N21" s="202">
        <f>SUM(F21,K21:L21)</f>
        <v>21300000</v>
      </c>
      <c r="O21" s="203"/>
      <c r="P21" s="203"/>
      <c r="Q21" s="203"/>
    </row>
    <row r="22" spans="1:17" s="5" customFormat="1" ht="24" customHeight="1">
      <c r="A22" s="12" t="s">
        <v>19</v>
      </c>
      <c r="B22" s="13">
        <v>0</v>
      </c>
      <c r="C22" s="13">
        <v>0</v>
      </c>
      <c r="D22" s="13">
        <v>0</v>
      </c>
      <c r="E22" s="13">
        <v>0</v>
      </c>
      <c r="F22" s="14">
        <f>SUM(B22:E22)</f>
        <v>0</v>
      </c>
      <c r="G22" s="13">
        <v>0</v>
      </c>
      <c r="H22" s="13">
        <v>0</v>
      </c>
      <c r="I22" s="13">
        <v>0</v>
      </c>
      <c r="J22" s="13">
        <v>0</v>
      </c>
      <c r="K22" s="14">
        <f>SUM(G22:J22)</f>
        <v>0</v>
      </c>
      <c r="L22" s="14">
        <v>0</v>
      </c>
      <c r="M22" s="14">
        <f>F22+K22+L22</f>
        <v>0</v>
      </c>
      <c r="N22" s="203"/>
      <c r="O22" s="203"/>
      <c r="P22" s="203"/>
      <c r="Q22" s="203"/>
    </row>
    <row r="23" spans="1:17" s="5" customFormat="1" ht="24" customHeight="1">
      <c r="A23" s="16" t="s">
        <v>17</v>
      </c>
      <c r="B23" s="17">
        <v>0</v>
      </c>
      <c r="C23" s="17">
        <v>0</v>
      </c>
      <c r="D23" s="17">
        <v>0</v>
      </c>
      <c r="E23" s="17">
        <v>0</v>
      </c>
      <c r="F23" s="18">
        <f aca="true" t="shared" si="7" ref="F23:F34">SUM(B23:E23)</f>
        <v>0</v>
      </c>
      <c r="G23" s="17">
        <v>0</v>
      </c>
      <c r="H23" s="17">
        <v>0</v>
      </c>
      <c r="I23" s="17">
        <v>0</v>
      </c>
      <c r="J23" s="17">
        <v>0</v>
      </c>
      <c r="K23" s="18">
        <f>SUM(G23:J23)</f>
        <v>0</v>
      </c>
      <c r="L23" s="18">
        <v>1300000</v>
      </c>
      <c r="M23" s="18">
        <f>F23+K23+L23</f>
        <v>1300000</v>
      </c>
      <c r="N23" s="203"/>
      <c r="O23" s="203"/>
      <c r="P23" s="203"/>
      <c r="Q23" s="203"/>
    </row>
    <row r="24" spans="1:17" s="5" customFormat="1" ht="24" customHeight="1">
      <c r="A24" s="12" t="s">
        <v>20</v>
      </c>
      <c r="B24" s="13">
        <v>1000000</v>
      </c>
      <c r="C24" s="13">
        <v>5355350</v>
      </c>
      <c r="D24" s="13">
        <v>0</v>
      </c>
      <c r="E24" s="13">
        <v>0</v>
      </c>
      <c r="F24" s="14">
        <f t="shared" si="7"/>
        <v>6355350</v>
      </c>
      <c r="G24" s="13">
        <v>0</v>
      </c>
      <c r="H24" s="13">
        <v>4204430</v>
      </c>
      <c r="I24" s="13">
        <v>0</v>
      </c>
      <c r="J24" s="13">
        <v>0</v>
      </c>
      <c r="K24" s="14">
        <f>SUM(G24:J24)</f>
        <v>4204430</v>
      </c>
      <c r="L24" s="14">
        <v>9440220</v>
      </c>
      <c r="M24" s="14">
        <f>F24+K24+L24</f>
        <v>20000000</v>
      </c>
      <c r="N24" s="203"/>
      <c r="O24" s="203"/>
      <c r="P24" s="203"/>
      <c r="Q24" s="203"/>
    </row>
    <row r="25" spans="1:14" ht="24" customHeight="1">
      <c r="A25" s="23" t="s">
        <v>43</v>
      </c>
      <c r="B25" s="24">
        <v>0</v>
      </c>
      <c r="C25" s="24">
        <v>0</v>
      </c>
      <c r="D25" s="24">
        <v>0</v>
      </c>
      <c r="E25" s="24">
        <v>0</v>
      </c>
      <c r="F25" s="25">
        <f t="shared" si="7"/>
        <v>0</v>
      </c>
      <c r="G25" s="24">
        <v>0</v>
      </c>
      <c r="H25" s="24">
        <v>0</v>
      </c>
      <c r="I25" s="24">
        <v>0</v>
      </c>
      <c r="J25" s="24">
        <v>0</v>
      </c>
      <c r="K25" s="25">
        <f>SUM(G25:J25)</f>
        <v>0</v>
      </c>
      <c r="L25" s="25">
        <v>0</v>
      </c>
      <c r="M25" s="25">
        <f>F25+K25+L25</f>
        <v>0</v>
      </c>
      <c r="N25" s="202"/>
    </row>
    <row r="26" spans="1:17" s="5" customFormat="1" ht="24" customHeight="1">
      <c r="A26" s="21" t="s">
        <v>21</v>
      </c>
      <c r="B26" s="22">
        <f>SUM(B27:B34)</f>
        <v>575600</v>
      </c>
      <c r="C26" s="22">
        <f aca="true" t="shared" si="8" ref="C26:L26">SUM(C27:C34)</f>
        <v>201900</v>
      </c>
      <c r="D26" s="22">
        <f t="shared" si="8"/>
        <v>0</v>
      </c>
      <c r="E26" s="22">
        <f t="shared" si="8"/>
        <v>0</v>
      </c>
      <c r="F26" s="22">
        <f t="shared" si="8"/>
        <v>777500</v>
      </c>
      <c r="G26" s="22">
        <f t="shared" si="8"/>
        <v>0</v>
      </c>
      <c r="H26" s="22">
        <f t="shared" si="8"/>
        <v>200000</v>
      </c>
      <c r="I26" s="22">
        <f t="shared" si="8"/>
        <v>30000</v>
      </c>
      <c r="J26" s="22">
        <f t="shared" si="8"/>
        <v>0</v>
      </c>
      <c r="K26" s="22">
        <f t="shared" si="8"/>
        <v>230000</v>
      </c>
      <c r="L26" s="22">
        <f t="shared" si="8"/>
        <v>3932500</v>
      </c>
      <c r="M26" s="22">
        <f>SUM(M27:M34)</f>
        <v>4940000</v>
      </c>
      <c r="N26" s="202">
        <f>SUM(F26,K26,L26)</f>
        <v>4940000</v>
      </c>
      <c r="O26" s="203"/>
      <c r="P26" s="203"/>
      <c r="Q26" s="203"/>
    </row>
    <row r="27" spans="1:17" s="5" customFormat="1" ht="24" customHeight="1">
      <c r="A27" s="12" t="s">
        <v>22</v>
      </c>
      <c r="B27" s="13">
        <v>0</v>
      </c>
      <c r="C27" s="13">
        <v>0</v>
      </c>
      <c r="D27" s="13">
        <v>0</v>
      </c>
      <c r="E27" s="13">
        <v>0</v>
      </c>
      <c r="F27" s="14">
        <f>SUM(B27:E27)</f>
        <v>0</v>
      </c>
      <c r="G27" s="13">
        <v>0</v>
      </c>
      <c r="H27" s="13">
        <v>0</v>
      </c>
      <c r="I27" s="13">
        <v>0</v>
      </c>
      <c r="J27" s="13">
        <v>0</v>
      </c>
      <c r="K27" s="14">
        <f aca="true" t="shared" si="9" ref="K27:K34">SUM(G27:J27)</f>
        <v>0</v>
      </c>
      <c r="L27" s="14">
        <v>0</v>
      </c>
      <c r="M27" s="69">
        <f>SUM(F27,K27,L27)</f>
        <v>0</v>
      </c>
      <c r="N27" s="203"/>
      <c r="O27" s="203"/>
      <c r="P27" s="203"/>
      <c r="Q27" s="203"/>
    </row>
    <row r="28" spans="1:17" s="5" customFormat="1" ht="24" customHeight="1">
      <c r="A28" s="16" t="s">
        <v>23</v>
      </c>
      <c r="B28" s="17">
        <v>0</v>
      </c>
      <c r="C28" s="17">
        <v>0</v>
      </c>
      <c r="D28" s="17">
        <v>0</v>
      </c>
      <c r="E28" s="17">
        <v>0</v>
      </c>
      <c r="F28" s="18">
        <f t="shared" si="7"/>
        <v>0</v>
      </c>
      <c r="G28" s="17">
        <v>0</v>
      </c>
      <c r="H28" s="17">
        <v>0</v>
      </c>
      <c r="I28" s="17">
        <v>0</v>
      </c>
      <c r="J28" s="17">
        <v>0</v>
      </c>
      <c r="K28" s="18">
        <f t="shared" si="9"/>
        <v>0</v>
      </c>
      <c r="L28" s="18">
        <v>0</v>
      </c>
      <c r="M28" s="18">
        <f aca="true" t="shared" si="10" ref="M28:M34">SUM(F28,K28,L28)</f>
        <v>0</v>
      </c>
      <c r="N28" s="203"/>
      <c r="O28" s="203"/>
      <c r="P28" s="203"/>
      <c r="Q28" s="203"/>
    </row>
    <row r="29" spans="1:17" s="5" customFormat="1" ht="24" customHeight="1">
      <c r="A29" s="12" t="s">
        <v>24</v>
      </c>
      <c r="B29" s="13">
        <v>0</v>
      </c>
      <c r="C29" s="13">
        <v>0</v>
      </c>
      <c r="D29" s="13">
        <v>0</v>
      </c>
      <c r="E29" s="13">
        <v>0</v>
      </c>
      <c r="F29" s="14">
        <f t="shared" si="7"/>
        <v>0</v>
      </c>
      <c r="G29" s="13">
        <v>0</v>
      </c>
      <c r="H29" s="13">
        <v>200000</v>
      </c>
      <c r="I29" s="13">
        <v>30000</v>
      </c>
      <c r="J29" s="13">
        <v>0</v>
      </c>
      <c r="K29" s="14">
        <f t="shared" si="9"/>
        <v>230000</v>
      </c>
      <c r="L29" s="14">
        <v>1870000</v>
      </c>
      <c r="M29" s="18">
        <f t="shared" si="10"/>
        <v>2100000</v>
      </c>
      <c r="N29" s="203"/>
      <c r="O29" s="203"/>
      <c r="P29" s="203"/>
      <c r="Q29" s="203"/>
    </row>
    <row r="30" spans="1:17" s="5" customFormat="1" ht="24" customHeight="1">
      <c r="A30" s="16" t="s">
        <v>25</v>
      </c>
      <c r="B30" s="17">
        <v>100000</v>
      </c>
      <c r="C30" s="17">
        <v>0</v>
      </c>
      <c r="D30" s="17">
        <v>0</v>
      </c>
      <c r="E30" s="17">
        <v>0</v>
      </c>
      <c r="F30" s="18">
        <f t="shared" si="7"/>
        <v>100000</v>
      </c>
      <c r="G30" s="17">
        <v>0</v>
      </c>
      <c r="H30" s="17">
        <v>0</v>
      </c>
      <c r="I30" s="17">
        <v>0</v>
      </c>
      <c r="J30" s="17">
        <v>0</v>
      </c>
      <c r="K30" s="18">
        <f t="shared" si="9"/>
        <v>0</v>
      </c>
      <c r="L30" s="18">
        <v>0</v>
      </c>
      <c r="M30" s="18">
        <f t="shared" si="10"/>
        <v>100000</v>
      </c>
      <c r="N30" s="203"/>
      <c r="O30" s="203"/>
      <c r="P30" s="203"/>
      <c r="Q30" s="203"/>
    </row>
    <row r="31" spans="1:17" s="5" customFormat="1" ht="24" customHeight="1">
      <c r="A31" s="12" t="s">
        <v>26</v>
      </c>
      <c r="B31" s="13">
        <v>0</v>
      </c>
      <c r="C31" s="13">
        <v>0</v>
      </c>
      <c r="D31" s="13">
        <v>0</v>
      </c>
      <c r="E31" s="13">
        <v>0</v>
      </c>
      <c r="F31" s="14">
        <f t="shared" si="7"/>
        <v>0</v>
      </c>
      <c r="G31" s="13">
        <v>0</v>
      </c>
      <c r="H31" s="13">
        <v>0</v>
      </c>
      <c r="I31" s="13">
        <v>0</v>
      </c>
      <c r="J31" s="13">
        <v>0</v>
      </c>
      <c r="K31" s="14">
        <f t="shared" si="9"/>
        <v>0</v>
      </c>
      <c r="L31" s="14">
        <v>100000</v>
      </c>
      <c r="M31" s="18">
        <f t="shared" si="10"/>
        <v>100000</v>
      </c>
      <c r="N31" s="203"/>
      <c r="O31" s="203"/>
      <c r="P31" s="203"/>
      <c r="Q31" s="203"/>
    </row>
    <row r="32" spans="1:17" s="5" customFormat="1" ht="24" customHeight="1">
      <c r="A32" s="16" t="s">
        <v>27</v>
      </c>
      <c r="B32" s="17">
        <v>100000</v>
      </c>
      <c r="C32" s="17">
        <v>0</v>
      </c>
      <c r="D32" s="17">
        <v>0</v>
      </c>
      <c r="E32" s="17">
        <v>0</v>
      </c>
      <c r="F32" s="18">
        <f t="shared" si="7"/>
        <v>100000</v>
      </c>
      <c r="G32" s="17">
        <v>0</v>
      </c>
      <c r="H32" s="17">
        <v>0</v>
      </c>
      <c r="I32" s="17">
        <v>0</v>
      </c>
      <c r="J32" s="17">
        <v>0</v>
      </c>
      <c r="K32" s="18">
        <f t="shared" si="9"/>
        <v>0</v>
      </c>
      <c r="L32" s="18">
        <v>100000</v>
      </c>
      <c r="M32" s="18">
        <f t="shared" si="10"/>
        <v>200000</v>
      </c>
      <c r="N32" s="203"/>
      <c r="O32" s="203"/>
      <c r="P32" s="203"/>
      <c r="Q32" s="203"/>
    </row>
    <row r="33" spans="1:17" s="5" customFormat="1" ht="24" customHeight="1">
      <c r="A33" s="12" t="s">
        <v>28</v>
      </c>
      <c r="B33" s="13">
        <v>375600</v>
      </c>
      <c r="C33" s="13">
        <v>0</v>
      </c>
      <c r="D33" s="13">
        <v>0</v>
      </c>
      <c r="E33" s="13">
        <v>0</v>
      </c>
      <c r="F33" s="14">
        <f t="shared" si="7"/>
        <v>375600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9"/>
        <v>0</v>
      </c>
      <c r="L33" s="14">
        <v>1324400</v>
      </c>
      <c r="M33" s="18">
        <f t="shared" si="10"/>
        <v>1700000</v>
      </c>
      <c r="N33" s="203"/>
      <c r="O33" s="203"/>
      <c r="P33" s="203"/>
      <c r="Q33" s="203"/>
    </row>
    <row r="34" spans="1:17" s="5" customFormat="1" ht="24" customHeight="1">
      <c r="A34" s="23" t="s">
        <v>29</v>
      </c>
      <c r="B34" s="24">
        <v>0</v>
      </c>
      <c r="C34" s="24">
        <v>201900</v>
      </c>
      <c r="D34" s="24">
        <v>0</v>
      </c>
      <c r="E34" s="24">
        <v>0</v>
      </c>
      <c r="F34" s="25">
        <f t="shared" si="7"/>
        <v>201900</v>
      </c>
      <c r="G34" s="24">
        <v>0</v>
      </c>
      <c r="H34" s="24">
        <v>0</v>
      </c>
      <c r="I34" s="24">
        <v>0</v>
      </c>
      <c r="J34" s="24">
        <v>0</v>
      </c>
      <c r="K34" s="25">
        <f t="shared" si="9"/>
        <v>0</v>
      </c>
      <c r="L34" s="26">
        <v>538100</v>
      </c>
      <c r="M34" s="18">
        <f t="shared" si="10"/>
        <v>740000</v>
      </c>
      <c r="N34" s="203"/>
      <c r="O34" s="203"/>
      <c r="P34" s="203"/>
      <c r="Q34" s="203"/>
    </row>
    <row r="35" spans="1:17" s="5" customFormat="1" ht="24" customHeight="1">
      <c r="A35" s="21" t="s">
        <v>76</v>
      </c>
      <c r="B35" s="22">
        <f aca="true" t="shared" si="11" ref="B35:L35">SUM(B36:B42)</f>
        <v>0</v>
      </c>
      <c r="C35" s="22">
        <f t="shared" si="11"/>
        <v>3552350</v>
      </c>
      <c r="D35" s="22"/>
      <c r="E35" s="22">
        <f t="shared" si="11"/>
        <v>0</v>
      </c>
      <c r="F35" s="22">
        <f t="shared" si="11"/>
        <v>3552350</v>
      </c>
      <c r="G35" s="22">
        <f t="shared" si="11"/>
        <v>0</v>
      </c>
      <c r="H35" s="22">
        <f t="shared" si="11"/>
        <v>774206</v>
      </c>
      <c r="I35" s="22">
        <f t="shared" si="11"/>
        <v>0</v>
      </c>
      <c r="J35" s="22">
        <f t="shared" si="11"/>
        <v>0</v>
      </c>
      <c r="K35" s="22">
        <f t="shared" si="11"/>
        <v>774206</v>
      </c>
      <c r="L35" s="22">
        <f t="shared" si="11"/>
        <v>1138444</v>
      </c>
      <c r="M35" s="68">
        <f>SUM(F35,K35,L35)</f>
        <v>5465000</v>
      </c>
      <c r="N35" s="202">
        <f>SUM(M36:M42)</f>
        <v>5465000</v>
      </c>
      <c r="O35" s="203"/>
      <c r="P35" s="203"/>
      <c r="Q35" s="203"/>
    </row>
    <row r="36" spans="1:17" s="5" customFormat="1" ht="24" customHeight="1">
      <c r="A36" s="12" t="s">
        <v>30</v>
      </c>
      <c r="B36" s="13">
        <v>0</v>
      </c>
      <c r="C36" s="13">
        <v>665000</v>
      </c>
      <c r="D36" s="13">
        <v>0</v>
      </c>
      <c r="E36" s="13">
        <v>0</v>
      </c>
      <c r="F36" s="14">
        <f aca="true" t="shared" si="12" ref="F36:F42">SUM(B36:E36)</f>
        <v>665000</v>
      </c>
      <c r="G36" s="13">
        <v>0</v>
      </c>
      <c r="H36" s="13">
        <v>0</v>
      </c>
      <c r="I36" s="13">
        <v>0</v>
      </c>
      <c r="J36" s="13">
        <v>0</v>
      </c>
      <c r="K36" s="14">
        <f aca="true" t="shared" si="13" ref="K36:K42">SUM(G36:J36)</f>
        <v>0</v>
      </c>
      <c r="L36" s="14">
        <v>0</v>
      </c>
      <c r="M36" s="69">
        <f>SUM(F36,K36:L36)</f>
        <v>665000</v>
      </c>
      <c r="N36" s="203"/>
      <c r="O36" s="203"/>
      <c r="P36" s="203"/>
      <c r="Q36" s="203"/>
    </row>
    <row r="37" spans="1:17" s="5" customFormat="1" ht="24" customHeight="1">
      <c r="A37" s="16" t="s">
        <v>32</v>
      </c>
      <c r="B37" s="17">
        <v>0</v>
      </c>
      <c r="C37" s="17">
        <v>2887350</v>
      </c>
      <c r="D37" s="17">
        <v>0</v>
      </c>
      <c r="E37" s="17">
        <v>0</v>
      </c>
      <c r="F37" s="18">
        <f t="shared" si="12"/>
        <v>2887350</v>
      </c>
      <c r="G37" s="17">
        <v>0</v>
      </c>
      <c r="H37" s="17">
        <v>774206</v>
      </c>
      <c r="I37" s="17">
        <v>0</v>
      </c>
      <c r="J37" s="17">
        <v>0</v>
      </c>
      <c r="K37" s="18">
        <f t="shared" si="13"/>
        <v>774206</v>
      </c>
      <c r="L37" s="18">
        <v>1138444</v>
      </c>
      <c r="M37" s="18">
        <f aca="true" t="shared" si="14" ref="M37:M42">SUM(F37,K37:L37)</f>
        <v>4800000</v>
      </c>
      <c r="N37" s="203"/>
      <c r="O37" s="203"/>
      <c r="P37" s="203"/>
      <c r="Q37" s="203"/>
    </row>
    <row r="38" spans="1:17" s="5" customFormat="1" ht="24" customHeight="1">
      <c r="A38" s="12" t="s">
        <v>33</v>
      </c>
      <c r="B38" s="13">
        <v>0</v>
      </c>
      <c r="C38" s="13">
        <v>0</v>
      </c>
      <c r="D38" s="13">
        <v>0</v>
      </c>
      <c r="E38" s="13">
        <v>0</v>
      </c>
      <c r="F38" s="14">
        <f t="shared" si="12"/>
        <v>0</v>
      </c>
      <c r="G38" s="13">
        <v>0</v>
      </c>
      <c r="H38" s="13">
        <v>0</v>
      </c>
      <c r="I38" s="13">
        <v>0</v>
      </c>
      <c r="J38" s="13">
        <v>0</v>
      </c>
      <c r="K38" s="14">
        <f t="shared" si="13"/>
        <v>0</v>
      </c>
      <c r="L38" s="27">
        <v>0</v>
      </c>
      <c r="M38" s="18">
        <f t="shared" si="14"/>
        <v>0</v>
      </c>
      <c r="N38" s="204"/>
      <c r="O38" s="203"/>
      <c r="P38" s="203"/>
      <c r="Q38" s="203"/>
    </row>
    <row r="39" spans="1:17" s="5" customFormat="1" ht="24" customHeight="1">
      <c r="A39" s="16" t="s">
        <v>34</v>
      </c>
      <c r="B39" s="17">
        <v>0</v>
      </c>
      <c r="C39" s="17">
        <v>0</v>
      </c>
      <c r="D39" s="17">
        <v>0</v>
      </c>
      <c r="E39" s="17">
        <v>0</v>
      </c>
      <c r="F39" s="18">
        <f t="shared" si="12"/>
        <v>0</v>
      </c>
      <c r="G39" s="17">
        <v>0</v>
      </c>
      <c r="H39" s="17">
        <v>0</v>
      </c>
      <c r="I39" s="17">
        <v>0</v>
      </c>
      <c r="J39" s="17">
        <v>0</v>
      </c>
      <c r="K39" s="18">
        <f t="shared" si="13"/>
        <v>0</v>
      </c>
      <c r="L39" s="18">
        <v>0</v>
      </c>
      <c r="M39" s="18">
        <f t="shared" si="14"/>
        <v>0</v>
      </c>
      <c r="N39" s="203"/>
      <c r="O39" s="203"/>
      <c r="P39" s="203"/>
      <c r="Q39" s="203"/>
    </row>
    <row r="40" spans="1:17" s="5" customFormat="1" ht="24" customHeight="1">
      <c r="A40" s="12" t="s">
        <v>35</v>
      </c>
      <c r="B40" s="13">
        <v>0</v>
      </c>
      <c r="C40" s="46">
        <v>0</v>
      </c>
      <c r="D40" s="82">
        <v>0</v>
      </c>
      <c r="E40" s="89">
        <v>0</v>
      </c>
      <c r="F40" s="14">
        <f t="shared" si="12"/>
        <v>0</v>
      </c>
      <c r="G40" s="13">
        <v>0</v>
      </c>
      <c r="H40" s="13">
        <v>0</v>
      </c>
      <c r="I40" s="13">
        <v>0</v>
      </c>
      <c r="J40" s="13">
        <v>0</v>
      </c>
      <c r="K40" s="14">
        <f t="shared" si="13"/>
        <v>0</v>
      </c>
      <c r="L40" s="14">
        <v>0</v>
      </c>
      <c r="M40" s="18">
        <f t="shared" si="14"/>
        <v>0</v>
      </c>
      <c r="N40" s="203"/>
      <c r="O40" s="203"/>
      <c r="P40" s="203"/>
      <c r="Q40" s="203"/>
    </row>
    <row r="41" spans="1:17" s="5" customFormat="1" ht="24" customHeight="1">
      <c r="A41" s="16" t="s">
        <v>36</v>
      </c>
      <c r="B41" s="17">
        <v>0</v>
      </c>
      <c r="C41" s="28">
        <v>0</v>
      </c>
      <c r="D41" s="28">
        <v>0</v>
      </c>
      <c r="E41" s="17">
        <v>0</v>
      </c>
      <c r="F41" s="18">
        <f t="shared" si="12"/>
        <v>0</v>
      </c>
      <c r="G41" s="17">
        <v>0</v>
      </c>
      <c r="H41" s="17">
        <v>0</v>
      </c>
      <c r="I41" s="17">
        <v>0</v>
      </c>
      <c r="J41" s="17">
        <v>0</v>
      </c>
      <c r="K41" s="18">
        <f t="shared" si="13"/>
        <v>0</v>
      </c>
      <c r="L41" s="18">
        <v>0</v>
      </c>
      <c r="M41" s="18">
        <f t="shared" si="14"/>
        <v>0</v>
      </c>
      <c r="N41" s="203"/>
      <c r="O41" s="203"/>
      <c r="P41" s="203"/>
      <c r="Q41" s="203"/>
    </row>
    <row r="42" spans="1:13" ht="24" customHeight="1">
      <c r="A42" s="23" t="s">
        <v>37</v>
      </c>
      <c r="B42" s="24">
        <v>0</v>
      </c>
      <c r="C42" s="48">
        <v>0</v>
      </c>
      <c r="D42" s="48">
        <v>0</v>
      </c>
      <c r="E42" s="24">
        <v>0</v>
      </c>
      <c r="F42" s="25">
        <f t="shared" si="12"/>
        <v>0</v>
      </c>
      <c r="G42" s="24">
        <v>0</v>
      </c>
      <c r="H42" s="24">
        <v>0</v>
      </c>
      <c r="I42" s="24">
        <v>0</v>
      </c>
      <c r="J42" s="24">
        <v>0</v>
      </c>
      <c r="K42" s="25">
        <f t="shared" si="13"/>
        <v>0</v>
      </c>
      <c r="L42" s="25">
        <v>0</v>
      </c>
      <c r="M42" s="25">
        <f t="shared" si="14"/>
        <v>0</v>
      </c>
    </row>
    <row r="43" spans="1:17" s="5" customFormat="1" ht="24" customHeight="1">
      <c r="A43" s="21" t="s">
        <v>77</v>
      </c>
      <c r="B43" s="22">
        <f>SUM(B44:B49)</f>
        <v>500000</v>
      </c>
      <c r="C43" s="86">
        <f aca="true" t="shared" si="15" ref="C43:M43">SUM(C44:C49)</f>
        <v>1740000</v>
      </c>
      <c r="D43" s="86">
        <f t="shared" si="15"/>
        <v>0</v>
      </c>
      <c r="E43" s="22">
        <f t="shared" si="15"/>
        <v>0</v>
      </c>
      <c r="F43" s="22">
        <f t="shared" si="15"/>
        <v>2240000</v>
      </c>
      <c r="G43" s="22">
        <f t="shared" si="15"/>
        <v>0</v>
      </c>
      <c r="H43" s="22">
        <f t="shared" si="15"/>
        <v>0</v>
      </c>
      <c r="I43" s="22">
        <f t="shared" si="15"/>
        <v>201284</v>
      </c>
      <c r="J43" s="22">
        <f t="shared" si="15"/>
        <v>0</v>
      </c>
      <c r="K43" s="22">
        <f t="shared" si="15"/>
        <v>201284</v>
      </c>
      <c r="L43" s="22">
        <f t="shared" si="15"/>
        <v>3759716</v>
      </c>
      <c r="M43" s="22">
        <f t="shared" si="15"/>
        <v>6201000</v>
      </c>
      <c r="N43" s="203"/>
      <c r="O43" s="202"/>
      <c r="P43" s="203"/>
      <c r="Q43" s="203"/>
    </row>
    <row r="44" spans="1:17" s="5" customFormat="1" ht="24" customHeight="1">
      <c r="A44" s="12" t="s">
        <v>31</v>
      </c>
      <c r="B44" s="13">
        <v>0</v>
      </c>
      <c r="C44" s="46">
        <v>0</v>
      </c>
      <c r="D44" s="46">
        <v>0</v>
      </c>
      <c r="E44" s="13">
        <v>0</v>
      </c>
      <c r="F44" s="14">
        <f aca="true" t="shared" si="16" ref="F44:F49">SUM(B44:E44)</f>
        <v>0</v>
      </c>
      <c r="G44" s="13">
        <v>0</v>
      </c>
      <c r="H44" s="13">
        <v>0</v>
      </c>
      <c r="I44" s="13">
        <v>0</v>
      </c>
      <c r="J44" s="13">
        <v>0</v>
      </c>
      <c r="K44" s="14">
        <f aca="true" t="shared" si="17" ref="K44:K49">SUM(G44:J44)</f>
        <v>0</v>
      </c>
      <c r="L44" s="14">
        <v>18000</v>
      </c>
      <c r="M44" s="69">
        <f aca="true" t="shared" si="18" ref="M44:M49">SUM(F44,K44:L44)</f>
        <v>18000</v>
      </c>
      <c r="N44" s="203"/>
      <c r="O44" s="203"/>
      <c r="P44" s="203"/>
      <c r="Q44" s="203"/>
    </row>
    <row r="45" spans="1:17" s="5" customFormat="1" ht="24" customHeight="1">
      <c r="A45" s="16" t="s">
        <v>38</v>
      </c>
      <c r="B45" s="17">
        <v>0</v>
      </c>
      <c r="C45" s="28">
        <v>0</v>
      </c>
      <c r="D45" s="28">
        <v>0</v>
      </c>
      <c r="E45" s="17">
        <v>0</v>
      </c>
      <c r="F45" s="18">
        <f t="shared" si="16"/>
        <v>0</v>
      </c>
      <c r="G45" s="17">
        <v>0</v>
      </c>
      <c r="H45" s="17">
        <v>0</v>
      </c>
      <c r="I45" s="17">
        <v>0</v>
      </c>
      <c r="J45" s="17">
        <v>0</v>
      </c>
      <c r="K45" s="18">
        <f t="shared" si="17"/>
        <v>0</v>
      </c>
      <c r="L45" s="18">
        <v>774000</v>
      </c>
      <c r="M45" s="18">
        <f t="shared" si="18"/>
        <v>774000</v>
      </c>
      <c r="N45" s="203"/>
      <c r="O45" s="203"/>
      <c r="P45" s="203"/>
      <c r="Q45" s="203"/>
    </row>
    <row r="46" spans="1:17" s="5" customFormat="1" ht="24" customHeight="1">
      <c r="A46" s="12" t="s">
        <v>39</v>
      </c>
      <c r="B46" s="13">
        <v>500000</v>
      </c>
      <c r="C46" s="46">
        <v>1740000</v>
      </c>
      <c r="D46" s="46">
        <v>0</v>
      </c>
      <c r="E46" s="13">
        <v>0</v>
      </c>
      <c r="F46" s="14">
        <f t="shared" si="16"/>
        <v>2240000</v>
      </c>
      <c r="G46" s="13">
        <v>0</v>
      </c>
      <c r="H46" s="13">
        <v>0</v>
      </c>
      <c r="I46" s="13">
        <v>201284</v>
      </c>
      <c r="J46" s="13">
        <v>0</v>
      </c>
      <c r="K46" s="14">
        <f t="shared" si="17"/>
        <v>201284</v>
      </c>
      <c r="L46" s="14">
        <v>2558716</v>
      </c>
      <c r="M46" s="18">
        <f t="shared" si="18"/>
        <v>5000000</v>
      </c>
      <c r="N46" s="203"/>
      <c r="O46" s="203"/>
      <c r="P46" s="203"/>
      <c r="Q46" s="203"/>
    </row>
    <row r="47" spans="1:17" s="5" customFormat="1" ht="24" customHeight="1">
      <c r="A47" s="16" t="s">
        <v>40</v>
      </c>
      <c r="B47" s="17">
        <v>0</v>
      </c>
      <c r="C47" s="28">
        <v>0</v>
      </c>
      <c r="D47" s="28">
        <v>0</v>
      </c>
      <c r="E47" s="17">
        <v>0</v>
      </c>
      <c r="F47" s="18">
        <f t="shared" si="16"/>
        <v>0</v>
      </c>
      <c r="G47" s="17">
        <v>0</v>
      </c>
      <c r="H47" s="17">
        <v>0</v>
      </c>
      <c r="I47" s="17">
        <v>0</v>
      </c>
      <c r="J47" s="17">
        <v>0</v>
      </c>
      <c r="K47" s="18">
        <f t="shared" si="17"/>
        <v>0</v>
      </c>
      <c r="L47" s="18">
        <v>49000</v>
      </c>
      <c r="M47" s="18">
        <f t="shared" si="18"/>
        <v>49000</v>
      </c>
      <c r="N47" s="203"/>
      <c r="O47" s="203"/>
      <c r="P47" s="203"/>
      <c r="Q47" s="203"/>
    </row>
    <row r="48" spans="1:17" s="5" customFormat="1" ht="24" customHeight="1">
      <c r="A48" s="12" t="s">
        <v>41</v>
      </c>
      <c r="B48" s="13">
        <v>0</v>
      </c>
      <c r="C48" s="46">
        <v>0</v>
      </c>
      <c r="D48" s="46">
        <v>0</v>
      </c>
      <c r="E48" s="13">
        <v>0</v>
      </c>
      <c r="F48" s="14">
        <f t="shared" si="16"/>
        <v>0</v>
      </c>
      <c r="G48" s="13">
        <v>0</v>
      </c>
      <c r="H48" s="13">
        <v>0</v>
      </c>
      <c r="I48" s="13">
        <v>0</v>
      </c>
      <c r="J48" s="13">
        <v>0</v>
      </c>
      <c r="K48" s="14">
        <f t="shared" si="17"/>
        <v>0</v>
      </c>
      <c r="L48" s="14">
        <v>290000</v>
      </c>
      <c r="M48" s="18">
        <f t="shared" si="18"/>
        <v>290000</v>
      </c>
      <c r="N48" s="203"/>
      <c r="O48" s="203"/>
      <c r="P48" s="203"/>
      <c r="Q48" s="203"/>
    </row>
    <row r="49" spans="1:17" s="5" customFormat="1" ht="24" customHeight="1">
      <c r="A49" s="23" t="s">
        <v>42</v>
      </c>
      <c r="B49" s="24">
        <v>0</v>
      </c>
      <c r="C49" s="48">
        <v>0</v>
      </c>
      <c r="D49" s="48">
        <v>0</v>
      </c>
      <c r="E49" s="24">
        <v>0</v>
      </c>
      <c r="F49" s="25">
        <f t="shared" si="16"/>
        <v>0</v>
      </c>
      <c r="G49" s="24">
        <v>0</v>
      </c>
      <c r="H49" s="24">
        <v>0</v>
      </c>
      <c r="I49" s="24">
        <v>0</v>
      </c>
      <c r="J49" s="24">
        <v>0</v>
      </c>
      <c r="K49" s="39">
        <f t="shared" si="17"/>
        <v>0</v>
      </c>
      <c r="L49" s="25">
        <v>70000</v>
      </c>
      <c r="M49" s="14">
        <f t="shared" si="18"/>
        <v>70000</v>
      </c>
      <c r="N49" s="203"/>
      <c r="O49" s="203"/>
      <c r="P49" s="203"/>
      <c r="Q49" s="203"/>
    </row>
    <row r="50" spans="1:17" s="5" customFormat="1" ht="24" customHeight="1">
      <c r="A50" s="74" t="s">
        <v>78</v>
      </c>
      <c r="B50" s="79">
        <f>SUM(B51:B130)</f>
        <v>0</v>
      </c>
      <c r="C50" s="87">
        <f aca="true" t="shared" si="19" ref="C50:M50">SUM(C51:C130)</f>
        <v>0</v>
      </c>
      <c r="D50" s="87">
        <f t="shared" si="19"/>
        <v>0</v>
      </c>
      <c r="E50" s="87">
        <f t="shared" si="19"/>
        <v>0</v>
      </c>
      <c r="F50" s="87">
        <f t="shared" si="19"/>
        <v>0</v>
      </c>
      <c r="G50" s="87">
        <f t="shared" si="19"/>
        <v>0</v>
      </c>
      <c r="H50" s="87">
        <f t="shared" si="19"/>
        <v>202000</v>
      </c>
      <c r="I50" s="87">
        <f t="shared" si="19"/>
        <v>2262050</v>
      </c>
      <c r="J50" s="87">
        <f t="shared" si="19"/>
        <v>0</v>
      </c>
      <c r="K50" s="87">
        <f t="shared" si="19"/>
        <v>2464050</v>
      </c>
      <c r="L50" s="87">
        <f t="shared" si="19"/>
        <v>6629704</v>
      </c>
      <c r="M50" s="75">
        <f t="shared" si="19"/>
        <v>9093754</v>
      </c>
      <c r="N50" s="205">
        <f>SUM(F50,K50:L50)</f>
        <v>9093754</v>
      </c>
      <c r="O50" s="203" t="s">
        <v>52</v>
      </c>
      <c r="P50" s="203"/>
      <c r="Q50" s="203"/>
    </row>
    <row r="51" spans="1:17" s="5" customFormat="1" ht="24" customHeight="1">
      <c r="A51" s="99" t="s">
        <v>93</v>
      </c>
      <c r="B51" s="71">
        <v>0</v>
      </c>
      <c r="C51" s="82">
        <v>0</v>
      </c>
      <c r="D51" s="82">
        <v>0</v>
      </c>
      <c r="E51" s="82">
        <v>0</v>
      </c>
      <c r="F51" s="90">
        <f>SUM(B51:E51)</f>
        <v>0</v>
      </c>
      <c r="G51" s="82">
        <v>0</v>
      </c>
      <c r="H51" s="82">
        <v>0</v>
      </c>
      <c r="I51" s="82">
        <v>2000</v>
      </c>
      <c r="J51" s="82">
        <v>0</v>
      </c>
      <c r="K51" s="90">
        <f aca="true" t="shared" si="20" ref="K51:K87">SUM(G51:J51)</f>
        <v>2000</v>
      </c>
      <c r="L51" s="90">
        <v>18000</v>
      </c>
      <c r="M51" s="59">
        <f>SUM(F51,K51:L51)</f>
        <v>20000</v>
      </c>
      <c r="N51" s="204"/>
      <c r="O51" s="203"/>
      <c r="P51" s="203"/>
      <c r="Q51" s="203"/>
    </row>
    <row r="52" spans="1:17" s="5" customFormat="1" ht="24" customHeight="1">
      <c r="A52" s="65" t="s">
        <v>94</v>
      </c>
      <c r="B52" s="72"/>
      <c r="C52" s="83"/>
      <c r="D52" s="83"/>
      <c r="E52" s="83"/>
      <c r="F52" s="91"/>
      <c r="G52" s="83"/>
      <c r="H52" s="83"/>
      <c r="I52" s="83"/>
      <c r="J52" s="83"/>
      <c r="K52" s="91"/>
      <c r="L52" s="91"/>
      <c r="M52" s="34"/>
      <c r="N52" s="204"/>
      <c r="O52" s="203"/>
      <c r="P52" s="203"/>
      <c r="Q52" s="203"/>
    </row>
    <row r="53" spans="1:17" s="5" customFormat="1" ht="24" customHeight="1">
      <c r="A53" s="16" t="s">
        <v>90</v>
      </c>
      <c r="B53" s="76">
        <v>0</v>
      </c>
      <c r="C53" s="28">
        <v>0</v>
      </c>
      <c r="D53" s="28">
        <v>0</v>
      </c>
      <c r="E53" s="28">
        <v>0</v>
      </c>
      <c r="F53" s="29">
        <f aca="true" t="shared" si="21" ref="F53:F120">SUM(B53:E53)</f>
        <v>0</v>
      </c>
      <c r="G53" s="28">
        <v>0</v>
      </c>
      <c r="H53" s="28">
        <v>20000</v>
      </c>
      <c r="I53" s="28">
        <v>0</v>
      </c>
      <c r="J53" s="28">
        <v>0</v>
      </c>
      <c r="K53" s="29">
        <f t="shared" si="20"/>
        <v>20000</v>
      </c>
      <c r="L53" s="29">
        <v>0</v>
      </c>
      <c r="M53" s="18">
        <f aca="true" t="shared" si="22" ref="M53:M114">SUM(F53,K53:L53)</f>
        <v>20000</v>
      </c>
      <c r="N53" s="204"/>
      <c r="O53" s="203"/>
      <c r="P53" s="203"/>
      <c r="Q53" s="203"/>
    </row>
    <row r="54" spans="1:17" s="5" customFormat="1" ht="24" customHeight="1">
      <c r="A54" s="16" t="s">
        <v>91</v>
      </c>
      <c r="B54" s="76">
        <v>0</v>
      </c>
      <c r="C54" s="28">
        <v>0</v>
      </c>
      <c r="D54" s="28">
        <v>0</v>
      </c>
      <c r="E54" s="28">
        <v>0</v>
      </c>
      <c r="F54" s="29">
        <f t="shared" si="21"/>
        <v>0</v>
      </c>
      <c r="G54" s="28">
        <v>0</v>
      </c>
      <c r="H54" s="28">
        <v>20000</v>
      </c>
      <c r="I54" s="28">
        <v>0</v>
      </c>
      <c r="J54" s="28">
        <v>0</v>
      </c>
      <c r="K54" s="29">
        <f t="shared" si="20"/>
        <v>20000</v>
      </c>
      <c r="L54" s="29">
        <v>0</v>
      </c>
      <c r="M54" s="18">
        <f t="shared" si="22"/>
        <v>20000</v>
      </c>
      <c r="N54" s="204"/>
      <c r="O54" s="203"/>
      <c r="P54" s="203"/>
      <c r="Q54" s="203"/>
    </row>
    <row r="55" spans="1:17" s="5" customFormat="1" ht="24" customHeight="1">
      <c r="A55" s="16" t="s">
        <v>92</v>
      </c>
      <c r="B55" s="76">
        <v>0</v>
      </c>
      <c r="C55" s="28">
        <v>0</v>
      </c>
      <c r="D55" s="28">
        <v>0</v>
      </c>
      <c r="E55" s="28">
        <v>0</v>
      </c>
      <c r="F55" s="29">
        <f t="shared" si="21"/>
        <v>0</v>
      </c>
      <c r="G55" s="28">
        <v>0</v>
      </c>
      <c r="H55" s="28">
        <v>20000</v>
      </c>
      <c r="I55" s="28">
        <v>0</v>
      </c>
      <c r="J55" s="28">
        <v>0</v>
      </c>
      <c r="K55" s="29">
        <f t="shared" si="20"/>
        <v>20000</v>
      </c>
      <c r="L55" s="29">
        <v>0</v>
      </c>
      <c r="M55" s="18">
        <f t="shared" si="22"/>
        <v>20000</v>
      </c>
      <c r="N55" s="204"/>
      <c r="O55" s="203"/>
      <c r="P55" s="203"/>
      <c r="Q55" s="203"/>
    </row>
    <row r="56" spans="1:17" s="5" customFormat="1" ht="24" customHeight="1">
      <c r="A56" s="16" t="s">
        <v>236</v>
      </c>
      <c r="B56" s="76">
        <v>0</v>
      </c>
      <c r="C56" s="28">
        <v>0</v>
      </c>
      <c r="D56" s="28">
        <v>0</v>
      </c>
      <c r="E56" s="28">
        <v>0</v>
      </c>
      <c r="F56" s="29">
        <f t="shared" si="21"/>
        <v>0</v>
      </c>
      <c r="G56" s="28">
        <v>0</v>
      </c>
      <c r="H56" s="28">
        <v>10000</v>
      </c>
      <c r="I56" s="28">
        <v>0</v>
      </c>
      <c r="J56" s="28">
        <v>0</v>
      </c>
      <c r="K56" s="29">
        <f t="shared" si="20"/>
        <v>10000</v>
      </c>
      <c r="L56" s="29">
        <v>0</v>
      </c>
      <c r="M56" s="18">
        <f t="shared" si="22"/>
        <v>10000</v>
      </c>
      <c r="N56" s="204"/>
      <c r="O56" s="203"/>
      <c r="P56" s="203"/>
      <c r="Q56" s="203"/>
    </row>
    <row r="57" spans="1:17" s="5" customFormat="1" ht="24" customHeight="1">
      <c r="A57" s="99" t="s">
        <v>141</v>
      </c>
      <c r="B57" s="71">
        <v>0</v>
      </c>
      <c r="C57" s="82">
        <v>0</v>
      </c>
      <c r="D57" s="82">
        <v>0</v>
      </c>
      <c r="E57" s="82">
        <v>0</v>
      </c>
      <c r="F57" s="90">
        <f t="shared" si="21"/>
        <v>0</v>
      </c>
      <c r="G57" s="82">
        <v>0</v>
      </c>
      <c r="H57" s="82">
        <v>0</v>
      </c>
      <c r="I57" s="82">
        <v>10000</v>
      </c>
      <c r="J57" s="82">
        <v>0</v>
      </c>
      <c r="K57" s="90">
        <f t="shared" si="20"/>
        <v>10000</v>
      </c>
      <c r="L57" s="90">
        <v>0</v>
      </c>
      <c r="M57" s="59">
        <f t="shared" si="22"/>
        <v>10000</v>
      </c>
      <c r="N57" s="204"/>
      <c r="O57" s="203"/>
      <c r="P57" s="203"/>
      <c r="Q57" s="203"/>
    </row>
    <row r="58" spans="1:17" s="5" customFormat="1" ht="24" customHeight="1">
      <c r="A58" s="65" t="s">
        <v>142</v>
      </c>
      <c r="B58" s="72"/>
      <c r="C58" s="83"/>
      <c r="D58" s="83"/>
      <c r="E58" s="83"/>
      <c r="F58" s="91"/>
      <c r="G58" s="83"/>
      <c r="H58" s="83"/>
      <c r="I58" s="83"/>
      <c r="J58" s="83"/>
      <c r="K58" s="91"/>
      <c r="L58" s="91"/>
      <c r="M58" s="34"/>
      <c r="N58" s="204"/>
      <c r="O58" s="203"/>
      <c r="P58" s="203"/>
      <c r="Q58" s="203"/>
    </row>
    <row r="59" spans="1:17" s="5" customFormat="1" ht="24" customHeight="1">
      <c r="A59" s="99" t="s">
        <v>233</v>
      </c>
      <c r="B59" s="71">
        <v>0</v>
      </c>
      <c r="C59" s="82">
        <v>0</v>
      </c>
      <c r="D59" s="82">
        <v>0</v>
      </c>
      <c r="E59" s="82">
        <v>0</v>
      </c>
      <c r="F59" s="90">
        <f t="shared" si="21"/>
        <v>0</v>
      </c>
      <c r="G59" s="82">
        <v>0</v>
      </c>
      <c r="H59" s="82">
        <v>5000</v>
      </c>
      <c r="I59" s="82">
        <v>0</v>
      </c>
      <c r="J59" s="82">
        <v>0</v>
      </c>
      <c r="K59" s="90">
        <f t="shared" si="20"/>
        <v>5000</v>
      </c>
      <c r="L59" s="90">
        <v>0</v>
      </c>
      <c r="M59" s="59">
        <f t="shared" si="22"/>
        <v>5000</v>
      </c>
      <c r="N59" s="204"/>
      <c r="O59" s="203"/>
      <c r="P59" s="203"/>
      <c r="Q59" s="203"/>
    </row>
    <row r="60" spans="1:17" s="5" customFormat="1" ht="24" customHeight="1">
      <c r="A60" s="65" t="s">
        <v>143</v>
      </c>
      <c r="B60" s="72"/>
      <c r="C60" s="83"/>
      <c r="D60" s="83"/>
      <c r="E60" s="83"/>
      <c r="F60" s="91"/>
      <c r="G60" s="83"/>
      <c r="H60" s="83"/>
      <c r="I60" s="83"/>
      <c r="J60" s="83"/>
      <c r="K60" s="91"/>
      <c r="L60" s="91"/>
      <c r="M60" s="34"/>
      <c r="N60" s="204"/>
      <c r="O60" s="203"/>
      <c r="P60" s="203"/>
      <c r="Q60" s="203"/>
    </row>
    <row r="61" spans="1:17" s="5" customFormat="1" ht="24" customHeight="1">
      <c r="A61" s="99" t="s">
        <v>95</v>
      </c>
      <c r="B61" s="71">
        <v>0</v>
      </c>
      <c r="C61" s="82">
        <v>0</v>
      </c>
      <c r="D61" s="82">
        <v>0</v>
      </c>
      <c r="E61" s="82">
        <v>0</v>
      </c>
      <c r="F61" s="90">
        <f t="shared" si="21"/>
        <v>0</v>
      </c>
      <c r="G61" s="82">
        <v>0</v>
      </c>
      <c r="H61" s="82">
        <v>2000</v>
      </c>
      <c r="I61" s="82">
        <v>0</v>
      </c>
      <c r="J61" s="82">
        <v>0</v>
      </c>
      <c r="K61" s="90">
        <f t="shared" si="20"/>
        <v>2000</v>
      </c>
      <c r="L61" s="90">
        <v>3000</v>
      </c>
      <c r="M61" s="59">
        <f t="shared" si="22"/>
        <v>5000</v>
      </c>
      <c r="N61" s="204"/>
      <c r="O61" s="203"/>
      <c r="P61" s="203"/>
      <c r="Q61" s="203"/>
    </row>
    <row r="62" spans="1:17" s="5" customFormat="1" ht="24" customHeight="1">
      <c r="A62" s="65" t="s">
        <v>89</v>
      </c>
      <c r="B62" s="72"/>
      <c r="C62" s="83"/>
      <c r="D62" s="83"/>
      <c r="E62" s="83"/>
      <c r="F62" s="91"/>
      <c r="G62" s="83"/>
      <c r="H62" s="83"/>
      <c r="I62" s="83"/>
      <c r="J62" s="83"/>
      <c r="K62" s="91"/>
      <c r="L62" s="91"/>
      <c r="M62" s="34"/>
      <c r="N62" s="204"/>
      <c r="O62" s="203"/>
      <c r="P62" s="203"/>
      <c r="Q62" s="203"/>
    </row>
    <row r="63" spans="1:17" s="5" customFormat="1" ht="24" customHeight="1">
      <c r="A63" s="16" t="s">
        <v>96</v>
      </c>
      <c r="B63" s="76">
        <v>0</v>
      </c>
      <c r="C63" s="28">
        <v>0</v>
      </c>
      <c r="D63" s="28">
        <v>0</v>
      </c>
      <c r="E63" s="28">
        <v>0</v>
      </c>
      <c r="F63" s="29">
        <f t="shared" si="21"/>
        <v>0</v>
      </c>
      <c r="G63" s="28">
        <v>0</v>
      </c>
      <c r="H63" s="28">
        <v>20000</v>
      </c>
      <c r="I63" s="28">
        <v>0</v>
      </c>
      <c r="J63" s="28">
        <v>0</v>
      </c>
      <c r="K63" s="29">
        <f t="shared" si="20"/>
        <v>20000</v>
      </c>
      <c r="L63" s="29">
        <v>0</v>
      </c>
      <c r="M63" s="18">
        <f t="shared" si="22"/>
        <v>20000</v>
      </c>
      <c r="N63" s="204"/>
      <c r="O63" s="203"/>
      <c r="P63" s="203"/>
      <c r="Q63" s="203"/>
    </row>
    <row r="64" spans="1:17" s="5" customFormat="1" ht="24" customHeight="1">
      <c r="A64" s="16" t="s">
        <v>237</v>
      </c>
      <c r="B64" s="76">
        <v>0</v>
      </c>
      <c r="C64" s="28">
        <v>0</v>
      </c>
      <c r="D64" s="28">
        <v>0</v>
      </c>
      <c r="E64" s="28">
        <v>0</v>
      </c>
      <c r="F64" s="29">
        <f t="shared" si="21"/>
        <v>0</v>
      </c>
      <c r="G64" s="28">
        <v>0</v>
      </c>
      <c r="H64" s="28">
        <v>20000</v>
      </c>
      <c r="I64" s="28">
        <v>0</v>
      </c>
      <c r="J64" s="28">
        <v>0</v>
      </c>
      <c r="K64" s="29">
        <f t="shared" si="20"/>
        <v>20000</v>
      </c>
      <c r="L64" s="29">
        <v>0</v>
      </c>
      <c r="M64" s="18">
        <f t="shared" si="22"/>
        <v>20000</v>
      </c>
      <c r="N64" s="204"/>
      <c r="O64" s="203"/>
      <c r="P64" s="203"/>
      <c r="Q64" s="203"/>
    </row>
    <row r="65" spans="1:17" s="5" customFormat="1" ht="24" customHeight="1">
      <c r="A65" s="16" t="s">
        <v>97</v>
      </c>
      <c r="B65" s="76">
        <v>0</v>
      </c>
      <c r="C65" s="28">
        <v>0</v>
      </c>
      <c r="D65" s="28">
        <v>0</v>
      </c>
      <c r="E65" s="28">
        <v>0</v>
      </c>
      <c r="F65" s="29">
        <f t="shared" si="21"/>
        <v>0</v>
      </c>
      <c r="G65" s="28">
        <v>0</v>
      </c>
      <c r="H65" s="28">
        <v>20000</v>
      </c>
      <c r="I65" s="28">
        <v>0</v>
      </c>
      <c r="J65" s="28">
        <v>0</v>
      </c>
      <c r="K65" s="29">
        <f t="shared" si="20"/>
        <v>20000</v>
      </c>
      <c r="L65" s="29">
        <v>0</v>
      </c>
      <c r="M65" s="18">
        <f t="shared" si="22"/>
        <v>20000</v>
      </c>
      <c r="N65" s="204"/>
      <c r="O65" s="203"/>
      <c r="P65" s="203"/>
      <c r="Q65" s="203"/>
    </row>
    <row r="66" spans="1:17" s="5" customFormat="1" ht="24" customHeight="1">
      <c r="A66" s="16" t="s">
        <v>98</v>
      </c>
      <c r="B66" s="76">
        <v>0</v>
      </c>
      <c r="C66" s="28">
        <v>0</v>
      </c>
      <c r="D66" s="28">
        <v>0</v>
      </c>
      <c r="E66" s="28">
        <v>0</v>
      </c>
      <c r="F66" s="29">
        <f t="shared" si="21"/>
        <v>0</v>
      </c>
      <c r="G66" s="28">
        <v>0</v>
      </c>
      <c r="H66" s="28">
        <v>0</v>
      </c>
      <c r="I66" s="28">
        <v>0</v>
      </c>
      <c r="J66" s="28">
        <v>0</v>
      </c>
      <c r="K66" s="29">
        <f t="shared" si="20"/>
        <v>0</v>
      </c>
      <c r="L66" s="29">
        <v>50000</v>
      </c>
      <c r="M66" s="18">
        <f t="shared" si="22"/>
        <v>50000</v>
      </c>
      <c r="N66" s="204"/>
      <c r="O66" s="203"/>
      <c r="P66" s="203"/>
      <c r="Q66" s="203"/>
    </row>
    <row r="67" spans="1:17" s="5" customFormat="1" ht="24" customHeight="1">
      <c r="A67" s="16" t="s">
        <v>235</v>
      </c>
      <c r="B67" s="76">
        <v>0</v>
      </c>
      <c r="C67" s="28">
        <v>0</v>
      </c>
      <c r="D67" s="28">
        <v>0</v>
      </c>
      <c r="E67" s="28">
        <v>0</v>
      </c>
      <c r="F67" s="29">
        <f t="shared" si="21"/>
        <v>0</v>
      </c>
      <c r="G67" s="28">
        <v>0</v>
      </c>
      <c r="H67" s="28">
        <v>0</v>
      </c>
      <c r="I67" s="28">
        <v>0</v>
      </c>
      <c r="J67" s="28">
        <v>0</v>
      </c>
      <c r="K67" s="29">
        <f t="shared" si="20"/>
        <v>0</v>
      </c>
      <c r="L67" s="29">
        <v>150000</v>
      </c>
      <c r="M67" s="18">
        <f t="shared" si="22"/>
        <v>150000</v>
      </c>
      <c r="N67" s="204"/>
      <c r="O67" s="203"/>
      <c r="P67" s="203"/>
      <c r="Q67" s="203"/>
    </row>
    <row r="68" spans="1:17" s="5" customFormat="1" ht="24" customHeight="1">
      <c r="A68" s="16" t="s">
        <v>99</v>
      </c>
      <c r="B68" s="76">
        <v>0</v>
      </c>
      <c r="C68" s="28">
        <v>0</v>
      </c>
      <c r="D68" s="28">
        <v>0</v>
      </c>
      <c r="E68" s="28">
        <v>0</v>
      </c>
      <c r="F68" s="29">
        <f t="shared" si="21"/>
        <v>0</v>
      </c>
      <c r="G68" s="28">
        <v>0</v>
      </c>
      <c r="H68" s="28">
        <v>0</v>
      </c>
      <c r="I68" s="28">
        <v>0</v>
      </c>
      <c r="J68" s="28">
        <v>0</v>
      </c>
      <c r="K68" s="29">
        <f t="shared" si="20"/>
        <v>0</v>
      </c>
      <c r="L68" s="29">
        <v>7704</v>
      </c>
      <c r="M68" s="18">
        <f t="shared" si="22"/>
        <v>7704</v>
      </c>
      <c r="N68" s="204"/>
      <c r="O68" s="203"/>
      <c r="P68" s="203"/>
      <c r="Q68" s="203"/>
    </row>
    <row r="69" spans="1:17" s="5" customFormat="1" ht="24" customHeight="1">
      <c r="A69" s="99" t="s">
        <v>100</v>
      </c>
      <c r="B69" s="71">
        <v>0</v>
      </c>
      <c r="C69" s="82">
        <v>0</v>
      </c>
      <c r="D69" s="82">
        <v>0</v>
      </c>
      <c r="E69" s="82">
        <v>0</v>
      </c>
      <c r="F69" s="90">
        <f t="shared" si="21"/>
        <v>0</v>
      </c>
      <c r="G69" s="82">
        <v>0</v>
      </c>
      <c r="H69" s="82">
        <v>5000</v>
      </c>
      <c r="I69" s="82">
        <v>0</v>
      </c>
      <c r="J69" s="82">
        <v>0</v>
      </c>
      <c r="K69" s="90">
        <f t="shared" si="20"/>
        <v>5000</v>
      </c>
      <c r="L69" s="90">
        <v>0</v>
      </c>
      <c r="M69" s="59">
        <f t="shared" si="22"/>
        <v>5000</v>
      </c>
      <c r="N69" s="204"/>
      <c r="O69" s="203"/>
      <c r="P69" s="203"/>
      <c r="Q69" s="203"/>
    </row>
    <row r="70" spans="1:17" s="5" customFormat="1" ht="24" customHeight="1">
      <c r="A70" s="65" t="s">
        <v>88</v>
      </c>
      <c r="B70" s="72"/>
      <c r="C70" s="83"/>
      <c r="D70" s="83"/>
      <c r="E70" s="83"/>
      <c r="F70" s="91"/>
      <c r="G70" s="83"/>
      <c r="H70" s="83"/>
      <c r="I70" s="83"/>
      <c r="J70" s="83"/>
      <c r="K70" s="91"/>
      <c r="L70" s="91"/>
      <c r="M70" s="34"/>
      <c r="N70" s="204"/>
      <c r="O70" s="203"/>
      <c r="P70" s="203"/>
      <c r="Q70" s="203"/>
    </row>
    <row r="71" spans="1:17" s="5" customFormat="1" ht="24" customHeight="1">
      <c r="A71" s="99" t="s">
        <v>144</v>
      </c>
      <c r="B71" s="71">
        <v>0</v>
      </c>
      <c r="C71" s="82">
        <v>0</v>
      </c>
      <c r="D71" s="82">
        <v>0</v>
      </c>
      <c r="E71" s="82">
        <v>0</v>
      </c>
      <c r="F71" s="90">
        <f t="shared" si="21"/>
        <v>0</v>
      </c>
      <c r="G71" s="82">
        <v>0</v>
      </c>
      <c r="H71" s="82">
        <v>5000</v>
      </c>
      <c r="I71" s="82">
        <v>0</v>
      </c>
      <c r="J71" s="82">
        <v>0</v>
      </c>
      <c r="K71" s="90">
        <f t="shared" si="20"/>
        <v>5000</v>
      </c>
      <c r="L71" s="90">
        <v>0</v>
      </c>
      <c r="M71" s="59">
        <f t="shared" si="22"/>
        <v>5000</v>
      </c>
      <c r="N71" s="204"/>
      <c r="O71" s="203"/>
      <c r="P71" s="203"/>
      <c r="Q71" s="203"/>
    </row>
    <row r="72" spans="1:17" s="5" customFormat="1" ht="24" customHeight="1">
      <c r="A72" s="65" t="s">
        <v>145</v>
      </c>
      <c r="B72" s="72"/>
      <c r="C72" s="83"/>
      <c r="D72" s="83"/>
      <c r="E72" s="83"/>
      <c r="F72" s="91"/>
      <c r="G72" s="83"/>
      <c r="H72" s="83"/>
      <c r="I72" s="83"/>
      <c r="J72" s="83"/>
      <c r="K72" s="91"/>
      <c r="L72" s="91"/>
      <c r="M72" s="34"/>
      <c r="N72" s="204"/>
      <c r="O72" s="203"/>
      <c r="P72" s="203"/>
      <c r="Q72" s="203"/>
    </row>
    <row r="73" spans="1:17" s="5" customFormat="1" ht="24" customHeight="1">
      <c r="A73" s="16" t="s">
        <v>101</v>
      </c>
      <c r="B73" s="76">
        <v>0</v>
      </c>
      <c r="C73" s="28">
        <v>0</v>
      </c>
      <c r="D73" s="28">
        <v>0</v>
      </c>
      <c r="E73" s="28">
        <v>0</v>
      </c>
      <c r="F73" s="29">
        <f t="shared" si="21"/>
        <v>0</v>
      </c>
      <c r="G73" s="28">
        <v>0</v>
      </c>
      <c r="H73" s="28">
        <v>50000</v>
      </c>
      <c r="I73" s="28">
        <v>0</v>
      </c>
      <c r="J73" s="28">
        <v>0</v>
      </c>
      <c r="K73" s="29">
        <f t="shared" si="20"/>
        <v>50000</v>
      </c>
      <c r="L73" s="29">
        <v>0</v>
      </c>
      <c r="M73" s="18">
        <f t="shared" si="22"/>
        <v>50000</v>
      </c>
      <c r="N73" s="204"/>
      <c r="O73" s="203"/>
      <c r="P73" s="203"/>
      <c r="Q73" s="203"/>
    </row>
    <row r="74" spans="1:17" s="5" customFormat="1" ht="24" customHeight="1">
      <c r="A74" s="16" t="s">
        <v>102</v>
      </c>
      <c r="B74" s="76">
        <v>0</v>
      </c>
      <c r="C74" s="28">
        <v>0</v>
      </c>
      <c r="D74" s="28">
        <v>0</v>
      </c>
      <c r="E74" s="28">
        <v>0</v>
      </c>
      <c r="F74" s="29">
        <f t="shared" si="21"/>
        <v>0</v>
      </c>
      <c r="G74" s="28">
        <v>0</v>
      </c>
      <c r="H74" s="28">
        <v>5000</v>
      </c>
      <c r="I74" s="28">
        <v>0</v>
      </c>
      <c r="J74" s="28">
        <v>0</v>
      </c>
      <c r="K74" s="29">
        <f t="shared" si="20"/>
        <v>5000</v>
      </c>
      <c r="L74" s="29">
        <v>0</v>
      </c>
      <c r="M74" s="18">
        <f t="shared" si="22"/>
        <v>5000</v>
      </c>
      <c r="N74" s="204"/>
      <c r="O74" s="203"/>
      <c r="P74" s="203"/>
      <c r="Q74" s="203"/>
    </row>
    <row r="75" spans="1:17" s="5" customFormat="1" ht="24" customHeight="1">
      <c r="A75" s="16" t="s">
        <v>103</v>
      </c>
      <c r="B75" s="76">
        <v>0</v>
      </c>
      <c r="C75" s="28">
        <v>0</v>
      </c>
      <c r="D75" s="28">
        <v>0</v>
      </c>
      <c r="E75" s="28">
        <v>0</v>
      </c>
      <c r="F75" s="29">
        <f t="shared" si="21"/>
        <v>0</v>
      </c>
      <c r="G75" s="28">
        <v>0</v>
      </c>
      <c r="H75" s="28">
        <v>0</v>
      </c>
      <c r="I75" s="28">
        <v>0</v>
      </c>
      <c r="J75" s="28">
        <v>0</v>
      </c>
      <c r="K75" s="29">
        <f t="shared" si="20"/>
        <v>0</v>
      </c>
      <c r="L75" s="29">
        <v>100000</v>
      </c>
      <c r="M75" s="18">
        <f t="shared" si="22"/>
        <v>100000</v>
      </c>
      <c r="N75" s="204"/>
      <c r="O75" s="203"/>
      <c r="P75" s="203"/>
      <c r="Q75" s="203"/>
    </row>
    <row r="76" spans="1:17" s="5" customFormat="1" ht="24" customHeight="1">
      <c r="A76" s="100" t="s">
        <v>104</v>
      </c>
      <c r="B76" s="71">
        <v>0</v>
      </c>
      <c r="C76" s="82">
        <v>0</v>
      </c>
      <c r="D76" s="82">
        <v>0</v>
      </c>
      <c r="E76" s="82">
        <v>0</v>
      </c>
      <c r="F76" s="90">
        <f t="shared" si="21"/>
        <v>0</v>
      </c>
      <c r="G76" s="82">
        <v>0</v>
      </c>
      <c r="H76" s="82">
        <v>0</v>
      </c>
      <c r="I76" s="82">
        <v>5000</v>
      </c>
      <c r="J76" s="82">
        <v>0</v>
      </c>
      <c r="K76" s="90">
        <f t="shared" si="20"/>
        <v>5000</v>
      </c>
      <c r="L76" s="90">
        <v>0</v>
      </c>
      <c r="M76" s="59">
        <f t="shared" si="22"/>
        <v>5000</v>
      </c>
      <c r="N76" s="204"/>
      <c r="O76" s="203"/>
      <c r="P76" s="203"/>
      <c r="Q76" s="203"/>
    </row>
    <row r="77" spans="1:17" s="5" customFormat="1" ht="24" customHeight="1">
      <c r="A77" s="101" t="s">
        <v>146</v>
      </c>
      <c r="B77" s="72"/>
      <c r="C77" s="83"/>
      <c r="D77" s="83"/>
      <c r="E77" s="83"/>
      <c r="F77" s="91"/>
      <c r="G77" s="83"/>
      <c r="H77" s="83"/>
      <c r="I77" s="83"/>
      <c r="J77" s="83"/>
      <c r="K77" s="91"/>
      <c r="L77" s="91"/>
      <c r="M77" s="34"/>
      <c r="N77" s="204"/>
      <c r="O77" s="203"/>
      <c r="P77" s="203"/>
      <c r="Q77" s="203"/>
    </row>
    <row r="78" spans="1:17" s="5" customFormat="1" ht="24" customHeight="1">
      <c r="A78" s="100" t="s">
        <v>147</v>
      </c>
      <c r="B78" s="71">
        <v>0</v>
      </c>
      <c r="C78" s="82">
        <v>0</v>
      </c>
      <c r="D78" s="82">
        <v>0</v>
      </c>
      <c r="E78" s="82">
        <v>0</v>
      </c>
      <c r="F78" s="90">
        <f t="shared" si="21"/>
        <v>0</v>
      </c>
      <c r="G78" s="82">
        <v>0</v>
      </c>
      <c r="H78" s="82">
        <v>0</v>
      </c>
      <c r="I78" s="82">
        <v>8000</v>
      </c>
      <c r="J78" s="82">
        <v>0</v>
      </c>
      <c r="K78" s="90">
        <f t="shared" si="20"/>
        <v>8000</v>
      </c>
      <c r="L78" s="90">
        <v>0</v>
      </c>
      <c r="M78" s="59">
        <f t="shared" si="22"/>
        <v>8000</v>
      </c>
      <c r="N78" s="204"/>
      <c r="O78" s="203"/>
      <c r="P78" s="203"/>
      <c r="Q78" s="203"/>
    </row>
    <row r="79" spans="1:17" s="5" customFormat="1" ht="24" customHeight="1">
      <c r="A79" s="101" t="s">
        <v>148</v>
      </c>
      <c r="B79" s="72"/>
      <c r="C79" s="83"/>
      <c r="D79" s="83"/>
      <c r="E79" s="83"/>
      <c r="F79" s="91"/>
      <c r="G79" s="83"/>
      <c r="H79" s="83"/>
      <c r="I79" s="83"/>
      <c r="J79" s="83"/>
      <c r="K79" s="91"/>
      <c r="L79" s="91"/>
      <c r="M79" s="34"/>
      <c r="N79" s="204"/>
      <c r="O79" s="203"/>
      <c r="P79" s="203"/>
      <c r="Q79" s="203"/>
    </row>
    <row r="80" spans="1:17" s="5" customFormat="1" ht="24" customHeight="1">
      <c r="A80" s="16" t="s">
        <v>105</v>
      </c>
      <c r="B80" s="76">
        <v>0</v>
      </c>
      <c r="C80" s="28">
        <v>0</v>
      </c>
      <c r="D80" s="28">
        <v>0</v>
      </c>
      <c r="E80" s="28">
        <v>0</v>
      </c>
      <c r="F80" s="29">
        <f t="shared" si="21"/>
        <v>0</v>
      </c>
      <c r="G80" s="28">
        <v>0</v>
      </c>
      <c r="H80" s="28">
        <v>0</v>
      </c>
      <c r="I80" s="28">
        <v>100000</v>
      </c>
      <c r="J80" s="28">
        <v>0</v>
      </c>
      <c r="K80" s="29">
        <f t="shared" si="20"/>
        <v>100000</v>
      </c>
      <c r="L80" s="29">
        <v>0</v>
      </c>
      <c r="M80" s="18">
        <f t="shared" si="22"/>
        <v>100000</v>
      </c>
      <c r="N80" s="204"/>
      <c r="O80" s="203"/>
      <c r="P80" s="203"/>
      <c r="Q80" s="203"/>
    </row>
    <row r="81" spans="1:17" s="5" customFormat="1" ht="24" customHeight="1">
      <c r="A81" s="30" t="s">
        <v>106</v>
      </c>
      <c r="B81" s="76">
        <v>0</v>
      </c>
      <c r="C81" s="28">
        <v>0</v>
      </c>
      <c r="D81" s="28">
        <v>0</v>
      </c>
      <c r="E81" s="28">
        <v>0</v>
      </c>
      <c r="F81" s="29">
        <f t="shared" si="21"/>
        <v>0</v>
      </c>
      <c r="G81" s="28">
        <v>0</v>
      </c>
      <c r="H81" s="28">
        <v>0</v>
      </c>
      <c r="I81" s="28">
        <v>10000</v>
      </c>
      <c r="J81" s="28">
        <v>0</v>
      </c>
      <c r="K81" s="29">
        <f t="shared" si="20"/>
        <v>10000</v>
      </c>
      <c r="L81" s="29">
        <v>0</v>
      </c>
      <c r="M81" s="18">
        <f>SUM(F81,K81:L81)</f>
        <v>10000</v>
      </c>
      <c r="N81" s="204"/>
      <c r="O81" s="203"/>
      <c r="P81" s="203"/>
      <c r="Q81" s="203"/>
    </row>
    <row r="82" spans="1:17" s="5" customFormat="1" ht="24" customHeight="1">
      <c r="A82" s="16" t="s">
        <v>107</v>
      </c>
      <c r="B82" s="76">
        <v>0</v>
      </c>
      <c r="C82" s="28">
        <v>0</v>
      </c>
      <c r="D82" s="28">
        <v>0</v>
      </c>
      <c r="E82" s="28">
        <v>0</v>
      </c>
      <c r="F82" s="29">
        <f t="shared" si="21"/>
        <v>0</v>
      </c>
      <c r="G82" s="28">
        <v>0</v>
      </c>
      <c r="H82" s="28">
        <v>0</v>
      </c>
      <c r="I82" s="28">
        <v>1000</v>
      </c>
      <c r="J82" s="28">
        <v>0</v>
      </c>
      <c r="K82" s="29">
        <f t="shared" si="20"/>
        <v>1000</v>
      </c>
      <c r="L82" s="29">
        <v>0</v>
      </c>
      <c r="M82" s="18">
        <f t="shared" si="22"/>
        <v>1000</v>
      </c>
      <c r="N82" s="204"/>
      <c r="O82" s="203"/>
      <c r="P82" s="203"/>
      <c r="Q82" s="203"/>
    </row>
    <row r="83" spans="1:17" s="5" customFormat="1" ht="24" customHeight="1">
      <c r="A83" s="16" t="s">
        <v>234</v>
      </c>
      <c r="B83" s="76">
        <v>0</v>
      </c>
      <c r="C83" s="28">
        <v>0</v>
      </c>
      <c r="D83" s="28">
        <v>0</v>
      </c>
      <c r="E83" s="28">
        <v>0</v>
      </c>
      <c r="F83" s="29">
        <f t="shared" si="21"/>
        <v>0</v>
      </c>
      <c r="G83" s="28">
        <v>0</v>
      </c>
      <c r="H83" s="28">
        <v>0</v>
      </c>
      <c r="I83" s="28">
        <v>0</v>
      </c>
      <c r="J83" s="28">
        <v>0</v>
      </c>
      <c r="K83" s="29">
        <f t="shared" si="20"/>
        <v>0</v>
      </c>
      <c r="L83" s="29">
        <v>100000</v>
      </c>
      <c r="M83" s="18">
        <f t="shared" si="22"/>
        <v>100000</v>
      </c>
      <c r="N83" s="204"/>
      <c r="O83" s="203"/>
      <c r="P83" s="203"/>
      <c r="Q83" s="203"/>
    </row>
    <row r="84" spans="1:17" s="5" customFormat="1" ht="24" customHeight="1">
      <c r="A84" s="16" t="s">
        <v>108</v>
      </c>
      <c r="B84" s="76">
        <v>0</v>
      </c>
      <c r="C84" s="28">
        <v>0</v>
      </c>
      <c r="D84" s="28">
        <v>0</v>
      </c>
      <c r="E84" s="28">
        <v>0</v>
      </c>
      <c r="F84" s="29">
        <f t="shared" si="21"/>
        <v>0</v>
      </c>
      <c r="G84" s="28">
        <v>0</v>
      </c>
      <c r="H84" s="28">
        <v>0</v>
      </c>
      <c r="I84" s="28">
        <v>0</v>
      </c>
      <c r="J84" s="28">
        <v>0</v>
      </c>
      <c r="K84" s="29">
        <f t="shared" si="20"/>
        <v>0</v>
      </c>
      <c r="L84" s="29">
        <v>1000000</v>
      </c>
      <c r="M84" s="18">
        <f t="shared" si="22"/>
        <v>1000000</v>
      </c>
      <c r="N84" s="204"/>
      <c r="O84" s="203"/>
      <c r="P84" s="203"/>
      <c r="Q84" s="203"/>
    </row>
    <row r="85" spans="1:14" ht="24" customHeight="1">
      <c r="A85" s="16" t="s">
        <v>109</v>
      </c>
      <c r="B85" s="76">
        <v>0</v>
      </c>
      <c r="C85" s="28">
        <v>0</v>
      </c>
      <c r="D85" s="28">
        <v>0</v>
      </c>
      <c r="E85" s="28">
        <v>0</v>
      </c>
      <c r="F85" s="29">
        <f t="shared" si="21"/>
        <v>0</v>
      </c>
      <c r="G85" s="28">
        <v>0</v>
      </c>
      <c r="H85" s="28">
        <v>0</v>
      </c>
      <c r="I85" s="28">
        <v>0</v>
      </c>
      <c r="J85" s="28">
        <v>0</v>
      </c>
      <c r="K85" s="29">
        <f t="shared" si="20"/>
        <v>0</v>
      </c>
      <c r="L85" s="29">
        <v>755000</v>
      </c>
      <c r="M85" s="18">
        <f t="shared" si="22"/>
        <v>755000</v>
      </c>
      <c r="N85" s="215"/>
    </row>
    <row r="86" spans="1:14" ht="24" customHeight="1">
      <c r="A86" s="31" t="s">
        <v>110</v>
      </c>
      <c r="B86" s="76">
        <v>0</v>
      </c>
      <c r="C86" s="28">
        <v>0</v>
      </c>
      <c r="D86" s="28">
        <v>0</v>
      </c>
      <c r="E86" s="28">
        <v>0</v>
      </c>
      <c r="F86" s="29">
        <f t="shared" si="21"/>
        <v>0</v>
      </c>
      <c r="G86" s="28">
        <v>0</v>
      </c>
      <c r="H86" s="28">
        <v>0</v>
      </c>
      <c r="I86" s="28">
        <v>0</v>
      </c>
      <c r="J86" s="28">
        <v>0</v>
      </c>
      <c r="K86" s="29">
        <f t="shared" si="20"/>
        <v>0</v>
      </c>
      <c r="L86" s="29">
        <v>20000</v>
      </c>
      <c r="M86" s="18">
        <f t="shared" si="22"/>
        <v>20000</v>
      </c>
      <c r="N86" s="215"/>
    </row>
    <row r="87" spans="1:14" ht="24" customHeight="1">
      <c r="A87" s="31" t="s">
        <v>111</v>
      </c>
      <c r="B87" s="76">
        <v>0</v>
      </c>
      <c r="C87" s="28">
        <v>0</v>
      </c>
      <c r="D87" s="28">
        <v>0</v>
      </c>
      <c r="E87" s="28">
        <v>0</v>
      </c>
      <c r="F87" s="29">
        <f t="shared" si="21"/>
        <v>0</v>
      </c>
      <c r="G87" s="28">
        <v>0</v>
      </c>
      <c r="H87" s="28">
        <v>0</v>
      </c>
      <c r="I87" s="28">
        <v>0</v>
      </c>
      <c r="J87" s="28">
        <v>0</v>
      </c>
      <c r="K87" s="29">
        <f t="shared" si="20"/>
        <v>0</v>
      </c>
      <c r="L87" s="29">
        <v>20000</v>
      </c>
      <c r="M87" s="18">
        <f t="shared" si="22"/>
        <v>20000</v>
      </c>
      <c r="N87" s="215"/>
    </row>
    <row r="88" spans="1:14" ht="24" customHeight="1">
      <c r="A88" s="31" t="s">
        <v>112</v>
      </c>
      <c r="B88" s="76">
        <v>0</v>
      </c>
      <c r="C88" s="28">
        <v>0</v>
      </c>
      <c r="D88" s="28">
        <v>0</v>
      </c>
      <c r="E88" s="28">
        <v>0</v>
      </c>
      <c r="F88" s="29">
        <f t="shared" si="21"/>
        <v>0</v>
      </c>
      <c r="G88" s="28">
        <v>0</v>
      </c>
      <c r="H88" s="28">
        <v>0</v>
      </c>
      <c r="I88" s="28">
        <v>30000</v>
      </c>
      <c r="J88" s="28">
        <v>0</v>
      </c>
      <c r="K88" s="29">
        <f aca="true" t="shared" si="23" ref="K88:K120">SUM(G88:J88)</f>
        <v>30000</v>
      </c>
      <c r="L88" s="29">
        <v>0</v>
      </c>
      <c r="M88" s="18">
        <f t="shared" si="22"/>
        <v>30000</v>
      </c>
      <c r="N88" s="215"/>
    </row>
    <row r="89" spans="1:14" ht="24" customHeight="1">
      <c r="A89" s="31" t="s">
        <v>113</v>
      </c>
      <c r="B89" s="76">
        <v>0</v>
      </c>
      <c r="C89" s="28">
        <v>0</v>
      </c>
      <c r="D89" s="28">
        <v>0</v>
      </c>
      <c r="E89" s="28">
        <v>0</v>
      </c>
      <c r="F89" s="29">
        <f t="shared" si="21"/>
        <v>0</v>
      </c>
      <c r="G89" s="28">
        <v>0</v>
      </c>
      <c r="H89" s="28">
        <v>0</v>
      </c>
      <c r="I89" s="28">
        <v>40000</v>
      </c>
      <c r="J89" s="28">
        <v>0</v>
      </c>
      <c r="K89" s="29">
        <f t="shared" si="23"/>
        <v>40000</v>
      </c>
      <c r="L89" s="29">
        <v>0</v>
      </c>
      <c r="M89" s="18">
        <f t="shared" si="22"/>
        <v>40000</v>
      </c>
      <c r="N89" s="215"/>
    </row>
    <row r="90" spans="1:14" ht="24" customHeight="1">
      <c r="A90" s="102" t="s">
        <v>114</v>
      </c>
      <c r="B90" s="71">
        <v>0</v>
      </c>
      <c r="C90" s="82">
        <v>0</v>
      </c>
      <c r="D90" s="82">
        <v>0</v>
      </c>
      <c r="E90" s="82">
        <v>0</v>
      </c>
      <c r="F90" s="90">
        <f t="shared" si="21"/>
        <v>0</v>
      </c>
      <c r="G90" s="82">
        <v>0</v>
      </c>
      <c r="H90" s="82">
        <v>0</v>
      </c>
      <c r="I90" s="82">
        <v>0</v>
      </c>
      <c r="J90" s="82">
        <v>0</v>
      </c>
      <c r="K90" s="90">
        <f t="shared" si="23"/>
        <v>0</v>
      </c>
      <c r="L90" s="90">
        <v>20000</v>
      </c>
      <c r="M90" s="59">
        <f t="shared" si="22"/>
        <v>20000</v>
      </c>
      <c r="N90" s="215"/>
    </row>
    <row r="91" spans="1:14" ht="24" customHeight="1">
      <c r="A91" s="33" t="s">
        <v>115</v>
      </c>
      <c r="B91" s="72"/>
      <c r="C91" s="83"/>
      <c r="D91" s="83"/>
      <c r="E91" s="83"/>
      <c r="F91" s="91"/>
      <c r="G91" s="83"/>
      <c r="H91" s="83"/>
      <c r="I91" s="83"/>
      <c r="J91" s="83"/>
      <c r="K91" s="91"/>
      <c r="L91" s="91"/>
      <c r="M91" s="34"/>
      <c r="N91" s="215"/>
    </row>
    <row r="92" spans="1:14" ht="24" customHeight="1">
      <c r="A92" s="102" t="s">
        <v>149</v>
      </c>
      <c r="B92" s="71">
        <v>0</v>
      </c>
      <c r="C92" s="82">
        <v>0</v>
      </c>
      <c r="D92" s="82">
        <v>0</v>
      </c>
      <c r="E92" s="82">
        <v>0</v>
      </c>
      <c r="F92" s="90">
        <f t="shared" si="21"/>
        <v>0</v>
      </c>
      <c r="G92" s="82">
        <v>0</v>
      </c>
      <c r="H92" s="82">
        <v>0</v>
      </c>
      <c r="I92" s="82">
        <v>0</v>
      </c>
      <c r="J92" s="82">
        <v>0</v>
      </c>
      <c r="K92" s="90">
        <f t="shared" si="23"/>
        <v>0</v>
      </c>
      <c r="L92" s="90">
        <v>30000</v>
      </c>
      <c r="M92" s="59">
        <f>SUM(F92,K92:L92)</f>
        <v>30000</v>
      </c>
      <c r="N92" s="215"/>
    </row>
    <row r="93" spans="1:14" ht="24" customHeight="1">
      <c r="A93" s="33" t="s">
        <v>86</v>
      </c>
      <c r="B93" s="72"/>
      <c r="C93" s="83"/>
      <c r="D93" s="83"/>
      <c r="E93" s="83"/>
      <c r="F93" s="91"/>
      <c r="G93" s="83"/>
      <c r="H93" s="83"/>
      <c r="I93" s="83"/>
      <c r="J93" s="83"/>
      <c r="K93" s="91"/>
      <c r="L93" s="91"/>
      <c r="M93" s="34"/>
      <c r="N93" s="215"/>
    </row>
    <row r="94" spans="1:17" s="66" customFormat="1" ht="24" customHeight="1">
      <c r="A94" s="102" t="s">
        <v>116</v>
      </c>
      <c r="B94" s="78">
        <v>0</v>
      </c>
      <c r="C94" s="84">
        <v>0</v>
      </c>
      <c r="D94" s="84">
        <v>0</v>
      </c>
      <c r="E94" s="84">
        <v>0</v>
      </c>
      <c r="F94" s="92">
        <f t="shared" si="21"/>
        <v>0</v>
      </c>
      <c r="G94" s="84">
        <v>0</v>
      </c>
      <c r="H94" s="84">
        <v>0</v>
      </c>
      <c r="I94" s="84">
        <v>0</v>
      </c>
      <c r="J94" s="84">
        <v>0</v>
      </c>
      <c r="K94" s="92">
        <f t="shared" si="23"/>
        <v>0</v>
      </c>
      <c r="L94" s="92">
        <v>200000</v>
      </c>
      <c r="M94" s="59">
        <f t="shared" si="22"/>
        <v>200000</v>
      </c>
      <c r="N94" s="216"/>
      <c r="O94" s="217"/>
      <c r="P94" s="217"/>
      <c r="Q94" s="217"/>
    </row>
    <row r="95" spans="1:14" ht="24" customHeight="1">
      <c r="A95" s="33" t="s">
        <v>86</v>
      </c>
      <c r="B95" s="72"/>
      <c r="C95" s="83"/>
      <c r="D95" s="83"/>
      <c r="E95" s="83"/>
      <c r="F95" s="91"/>
      <c r="G95" s="83"/>
      <c r="H95" s="83"/>
      <c r="I95" s="83"/>
      <c r="J95" s="83"/>
      <c r="K95" s="91"/>
      <c r="L95" s="91"/>
      <c r="M95" s="34"/>
      <c r="N95" s="215"/>
    </row>
    <row r="96" spans="1:14" ht="24" customHeight="1">
      <c r="A96" s="102" t="s">
        <v>117</v>
      </c>
      <c r="B96" s="71">
        <v>0</v>
      </c>
      <c r="C96" s="82">
        <v>0</v>
      </c>
      <c r="D96" s="82">
        <v>0</v>
      </c>
      <c r="E96" s="82">
        <v>0</v>
      </c>
      <c r="F96" s="90">
        <f t="shared" si="21"/>
        <v>0</v>
      </c>
      <c r="G96" s="82">
        <v>0</v>
      </c>
      <c r="H96" s="82">
        <v>0</v>
      </c>
      <c r="I96" s="82">
        <v>900000</v>
      </c>
      <c r="J96" s="82">
        <v>0</v>
      </c>
      <c r="K96" s="90">
        <f t="shared" si="23"/>
        <v>900000</v>
      </c>
      <c r="L96" s="90">
        <v>0</v>
      </c>
      <c r="M96" s="59">
        <f>SUM(F96,K96:L96)</f>
        <v>900000</v>
      </c>
      <c r="N96" s="215"/>
    </row>
    <row r="97" spans="1:14" ht="45.75" customHeight="1">
      <c r="A97" s="33" t="s">
        <v>87</v>
      </c>
      <c r="B97" s="72"/>
      <c r="C97" s="83"/>
      <c r="D97" s="83"/>
      <c r="E97" s="83"/>
      <c r="F97" s="91"/>
      <c r="G97" s="83"/>
      <c r="H97" s="83"/>
      <c r="I97" s="83"/>
      <c r="J97" s="83"/>
      <c r="K97" s="91"/>
      <c r="L97" s="91"/>
      <c r="M97" s="34"/>
      <c r="N97" s="215"/>
    </row>
    <row r="98" spans="1:14" ht="24" customHeight="1">
      <c r="A98" s="102" t="s">
        <v>140</v>
      </c>
      <c r="B98" s="71">
        <v>0</v>
      </c>
      <c r="C98" s="82">
        <v>0</v>
      </c>
      <c r="D98" s="82">
        <v>0</v>
      </c>
      <c r="E98" s="82">
        <v>0</v>
      </c>
      <c r="F98" s="90">
        <f t="shared" si="21"/>
        <v>0</v>
      </c>
      <c r="G98" s="82">
        <v>0</v>
      </c>
      <c r="H98" s="82">
        <v>0</v>
      </c>
      <c r="I98" s="82">
        <v>5000</v>
      </c>
      <c r="J98" s="82">
        <v>0</v>
      </c>
      <c r="K98" s="90">
        <v>5000</v>
      </c>
      <c r="L98" s="90">
        <v>0</v>
      </c>
      <c r="M98" s="59">
        <f t="shared" si="22"/>
        <v>5000</v>
      </c>
      <c r="N98" s="215"/>
    </row>
    <row r="99" spans="1:14" ht="24" customHeight="1">
      <c r="A99" s="33" t="s">
        <v>139</v>
      </c>
      <c r="B99" s="72"/>
      <c r="C99" s="83"/>
      <c r="D99" s="83"/>
      <c r="E99" s="83"/>
      <c r="F99" s="91"/>
      <c r="G99" s="83"/>
      <c r="H99" s="83"/>
      <c r="I99" s="83"/>
      <c r="J99" s="83"/>
      <c r="K99" s="91"/>
      <c r="L99" s="91"/>
      <c r="M99" s="34"/>
      <c r="N99" s="215"/>
    </row>
    <row r="100" spans="1:14" ht="24" customHeight="1">
      <c r="A100" s="31" t="s">
        <v>118</v>
      </c>
      <c r="B100" s="76">
        <v>0</v>
      </c>
      <c r="C100" s="28">
        <v>0</v>
      </c>
      <c r="D100" s="28">
        <v>0</v>
      </c>
      <c r="E100" s="28">
        <v>0</v>
      </c>
      <c r="F100" s="29">
        <f t="shared" si="21"/>
        <v>0</v>
      </c>
      <c r="G100" s="28">
        <v>0</v>
      </c>
      <c r="H100" s="28">
        <v>0</v>
      </c>
      <c r="I100" s="28">
        <v>5000</v>
      </c>
      <c r="J100" s="28">
        <v>0</v>
      </c>
      <c r="K100" s="29">
        <f t="shared" si="23"/>
        <v>5000</v>
      </c>
      <c r="L100" s="29">
        <v>0</v>
      </c>
      <c r="M100" s="18">
        <f>SUM(F100,K100:L100)</f>
        <v>5000</v>
      </c>
      <c r="N100" s="215"/>
    </row>
    <row r="101" spans="1:14" ht="24" customHeight="1">
      <c r="A101" s="31" t="s">
        <v>119</v>
      </c>
      <c r="B101" s="76">
        <v>0</v>
      </c>
      <c r="C101" s="28">
        <v>0</v>
      </c>
      <c r="D101" s="28">
        <v>0</v>
      </c>
      <c r="E101" s="28">
        <v>0</v>
      </c>
      <c r="F101" s="29">
        <f t="shared" si="21"/>
        <v>0</v>
      </c>
      <c r="G101" s="28">
        <v>0</v>
      </c>
      <c r="H101" s="28">
        <v>0</v>
      </c>
      <c r="I101" s="28">
        <v>5000</v>
      </c>
      <c r="J101" s="28">
        <v>0</v>
      </c>
      <c r="K101" s="29">
        <f t="shared" si="23"/>
        <v>5000</v>
      </c>
      <c r="L101" s="29">
        <v>0</v>
      </c>
      <c r="M101" s="18">
        <f t="shared" si="22"/>
        <v>5000</v>
      </c>
      <c r="N101" s="215"/>
    </row>
    <row r="102" spans="1:14" ht="24" customHeight="1">
      <c r="A102" s="102" t="s">
        <v>150</v>
      </c>
      <c r="B102" s="71">
        <v>0</v>
      </c>
      <c r="C102" s="82">
        <v>0</v>
      </c>
      <c r="D102" s="82">
        <v>0</v>
      </c>
      <c r="E102" s="82">
        <v>0</v>
      </c>
      <c r="F102" s="90">
        <f t="shared" si="21"/>
        <v>0</v>
      </c>
      <c r="G102" s="82">
        <v>0</v>
      </c>
      <c r="H102" s="82">
        <v>0</v>
      </c>
      <c r="I102" s="82">
        <v>5000</v>
      </c>
      <c r="J102" s="82">
        <v>0</v>
      </c>
      <c r="K102" s="90">
        <f t="shared" si="23"/>
        <v>5000</v>
      </c>
      <c r="L102" s="90">
        <v>0</v>
      </c>
      <c r="M102" s="59">
        <f t="shared" si="22"/>
        <v>5000</v>
      </c>
      <c r="N102" s="215"/>
    </row>
    <row r="103" spans="1:14" ht="24" customHeight="1">
      <c r="A103" s="33" t="s">
        <v>151</v>
      </c>
      <c r="B103" s="72"/>
      <c r="C103" s="83"/>
      <c r="D103" s="83"/>
      <c r="E103" s="83"/>
      <c r="F103" s="91"/>
      <c r="G103" s="83"/>
      <c r="H103" s="83"/>
      <c r="I103" s="83"/>
      <c r="J103" s="83"/>
      <c r="K103" s="91"/>
      <c r="L103" s="91"/>
      <c r="M103" s="34"/>
      <c r="N103" s="215"/>
    </row>
    <row r="104" spans="1:14" ht="24" customHeight="1">
      <c r="A104" s="31" t="s">
        <v>120</v>
      </c>
      <c r="B104" s="76">
        <v>0</v>
      </c>
      <c r="C104" s="28">
        <v>0</v>
      </c>
      <c r="D104" s="28">
        <v>0</v>
      </c>
      <c r="E104" s="28">
        <v>0</v>
      </c>
      <c r="F104" s="29">
        <f t="shared" si="21"/>
        <v>0</v>
      </c>
      <c r="G104" s="28">
        <v>0</v>
      </c>
      <c r="H104" s="28">
        <v>0</v>
      </c>
      <c r="I104" s="28">
        <v>20000</v>
      </c>
      <c r="J104" s="28">
        <v>0</v>
      </c>
      <c r="K104" s="29">
        <f t="shared" si="23"/>
        <v>20000</v>
      </c>
      <c r="L104" s="29">
        <v>0</v>
      </c>
      <c r="M104" s="18">
        <f t="shared" si="22"/>
        <v>20000</v>
      </c>
      <c r="N104" s="215"/>
    </row>
    <row r="105" spans="1:14" ht="24" customHeight="1">
      <c r="A105" s="31" t="s">
        <v>121</v>
      </c>
      <c r="B105" s="76">
        <v>0</v>
      </c>
      <c r="C105" s="28">
        <v>0</v>
      </c>
      <c r="D105" s="28">
        <v>0</v>
      </c>
      <c r="E105" s="28">
        <v>0</v>
      </c>
      <c r="F105" s="29">
        <f t="shared" si="21"/>
        <v>0</v>
      </c>
      <c r="G105" s="28">
        <v>0</v>
      </c>
      <c r="H105" s="28">
        <v>0</v>
      </c>
      <c r="I105" s="93">
        <v>20000</v>
      </c>
      <c r="J105" s="28">
        <v>0</v>
      </c>
      <c r="K105" s="29">
        <f t="shared" si="23"/>
        <v>20000</v>
      </c>
      <c r="L105" s="32">
        <v>0</v>
      </c>
      <c r="M105" s="18">
        <f t="shared" si="22"/>
        <v>20000</v>
      </c>
      <c r="N105" s="204"/>
    </row>
    <row r="106" spans="1:14" ht="24" customHeight="1">
      <c r="A106" s="31" t="s">
        <v>122</v>
      </c>
      <c r="B106" s="76">
        <v>0</v>
      </c>
      <c r="C106" s="28">
        <v>0</v>
      </c>
      <c r="D106" s="28">
        <v>0</v>
      </c>
      <c r="E106" s="28">
        <v>0</v>
      </c>
      <c r="F106" s="29">
        <f t="shared" si="21"/>
        <v>0</v>
      </c>
      <c r="G106" s="28">
        <v>0</v>
      </c>
      <c r="H106" s="28">
        <v>0</v>
      </c>
      <c r="I106" s="93">
        <v>5000</v>
      </c>
      <c r="J106" s="28">
        <v>0</v>
      </c>
      <c r="K106" s="29">
        <f t="shared" si="23"/>
        <v>5000</v>
      </c>
      <c r="L106" s="32">
        <v>0</v>
      </c>
      <c r="M106" s="18">
        <f t="shared" si="22"/>
        <v>5000</v>
      </c>
      <c r="N106" s="204"/>
    </row>
    <row r="107" spans="1:14" ht="24" customHeight="1">
      <c r="A107" s="31" t="s">
        <v>123</v>
      </c>
      <c r="B107" s="76">
        <v>0</v>
      </c>
      <c r="C107" s="28">
        <v>0</v>
      </c>
      <c r="D107" s="28">
        <v>0</v>
      </c>
      <c r="E107" s="28">
        <v>0</v>
      </c>
      <c r="F107" s="29">
        <f t="shared" si="21"/>
        <v>0</v>
      </c>
      <c r="G107" s="28">
        <v>0</v>
      </c>
      <c r="H107" s="28">
        <v>0</v>
      </c>
      <c r="I107" s="93">
        <v>5000</v>
      </c>
      <c r="J107" s="28">
        <v>0</v>
      </c>
      <c r="K107" s="29">
        <f t="shared" si="23"/>
        <v>5000</v>
      </c>
      <c r="L107" s="32">
        <v>0</v>
      </c>
      <c r="M107" s="18">
        <f t="shared" si="22"/>
        <v>5000</v>
      </c>
      <c r="N107" s="204"/>
    </row>
    <row r="108" spans="1:14" ht="24" customHeight="1">
      <c r="A108" s="31" t="s">
        <v>124</v>
      </c>
      <c r="B108" s="76">
        <v>0</v>
      </c>
      <c r="C108" s="28">
        <v>0</v>
      </c>
      <c r="D108" s="28">
        <v>0</v>
      </c>
      <c r="E108" s="28">
        <v>0</v>
      </c>
      <c r="F108" s="29">
        <f t="shared" si="21"/>
        <v>0</v>
      </c>
      <c r="G108" s="28">
        <v>0</v>
      </c>
      <c r="H108" s="28">
        <v>0</v>
      </c>
      <c r="I108" s="93">
        <v>5000</v>
      </c>
      <c r="J108" s="28">
        <v>0</v>
      </c>
      <c r="K108" s="29">
        <f t="shared" si="23"/>
        <v>5000</v>
      </c>
      <c r="L108" s="32">
        <v>0</v>
      </c>
      <c r="M108" s="18">
        <f t="shared" si="22"/>
        <v>5000</v>
      </c>
      <c r="N108" s="204"/>
    </row>
    <row r="109" spans="1:14" ht="24" customHeight="1">
      <c r="A109" s="31" t="s">
        <v>125</v>
      </c>
      <c r="B109" s="76">
        <v>0</v>
      </c>
      <c r="C109" s="28">
        <v>0</v>
      </c>
      <c r="D109" s="28">
        <v>0</v>
      </c>
      <c r="E109" s="28">
        <v>0</v>
      </c>
      <c r="F109" s="29">
        <f t="shared" si="21"/>
        <v>0</v>
      </c>
      <c r="G109" s="28">
        <v>0</v>
      </c>
      <c r="H109" s="28">
        <v>0</v>
      </c>
      <c r="I109" s="93">
        <v>50000</v>
      </c>
      <c r="J109" s="28">
        <v>0</v>
      </c>
      <c r="K109" s="29">
        <f t="shared" si="23"/>
        <v>50000</v>
      </c>
      <c r="L109" s="32">
        <v>0</v>
      </c>
      <c r="M109" s="18">
        <f t="shared" si="22"/>
        <v>50000</v>
      </c>
      <c r="N109" s="204"/>
    </row>
    <row r="110" spans="1:17" s="66" customFormat="1" ht="24" customHeight="1">
      <c r="A110" s="102" t="s">
        <v>126</v>
      </c>
      <c r="B110" s="78">
        <v>0</v>
      </c>
      <c r="C110" s="84">
        <v>0</v>
      </c>
      <c r="D110" s="84">
        <v>0</v>
      </c>
      <c r="E110" s="84">
        <v>0</v>
      </c>
      <c r="F110" s="92">
        <f t="shared" si="21"/>
        <v>0</v>
      </c>
      <c r="G110" s="84">
        <v>0</v>
      </c>
      <c r="H110" s="84">
        <v>0</v>
      </c>
      <c r="I110" s="94">
        <v>50000</v>
      </c>
      <c r="J110" s="84">
        <v>0</v>
      </c>
      <c r="K110" s="92">
        <f t="shared" si="23"/>
        <v>50000</v>
      </c>
      <c r="L110" s="97">
        <v>0</v>
      </c>
      <c r="M110" s="59">
        <f t="shared" si="22"/>
        <v>50000</v>
      </c>
      <c r="N110" s="218"/>
      <c r="O110" s="217"/>
      <c r="P110" s="217"/>
      <c r="Q110" s="217"/>
    </row>
    <row r="111" spans="1:14" ht="24" customHeight="1">
      <c r="A111" s="33" t="s">
        <v>85</v>
      </c>
      <c r="B111" s="72"/>
      <c r="C111" s="83"/>
      <c r="D111" s="83"/>
      <c r="E111" s="83"/>
      <c r="F111" s="91"/>
      <c r="G111" s="83"/>
      <c r="H111" s="83"/>
      <c r="I111" s="95"/>
      <c r="J111" s="83"/>
      <c r="K111" s="91"/>
      <c r="L111" s="35"/>
      <c r="M111" s="34"/>
      <c r="N111" s="204"/>
    </row>
    <row r="112" spans="1:14" ht="24" customHeight="1">
      <c r="A112" s="102" t="s">
        <v>152</v>
      </c>
      <c r="B112" s="71">
        <v>0</v>
      </c>
      <c r="C112" s="82">
        <v>0</v>
      </c>
      <c r="D112" s="82">
        <v>0</v>
      </c>
      <c r="E112" s="82">
        <v>0</v>
      </c>
      <c r="F112" s="90">
        <f t="shared" si="21"/>
        <v>0</v>
      </c>
      <c r="G112" s="82">
        <v>0</v>
      </c>
      <c r="H112" s="82">
        <v>0</v>
      </c>
      <c r="I112" s="96">
        <v>10000</v>
      </c>
      <c r="J112" s="82">
        <v>0</v>
      </c>
      <c r="K112" s="90">
        <f t="shared" si="23"/>
        <v>10000</v>
      </c>
      <c r="L112" s="98">
        <v>0</v>
      </c>
      <c r="M112" s="59">
        <f t="shared" si="22"/>
        <v>10000</v>
      </c>
      <c r="N112" s="204"/>
    </row>
    <row r="113" spans="1:14" ht="24" customHeight="1">
      <c r="A113" s="33" t="s">
        <v>153</v>
      </c>
      <c r="B113" s="72"/>
      <c r="C113" s="83"/>
      <c r="D113" s="83"/>
      <c r="E113" s="83"/>
      <c r="F113" s="91"/>
      <c r="G113" s="83"/>
      <c r="H113" s="83"/>
      <c r="I113" s="95"/>
      <c r="J113" s="83"/>
      <c r="K113" s="91"/>
      <c r="L113" s="35"/>
      <c r="M113" s="34"/>
      <c r="N113" s="204"/>
    </row>
    <row r="114" spans="1:14" ht="24" customHeight="1">
      <c r="A114" s="102" t="s">
        <v>154</v>
      </c>
      <c r="B114" s="71">
        <v>0</v>
      </c>
      <c r="C114" s="82">
        <v>0</v>
      </c>
      <c r="D114" s="82">
        <v>0</v>
      </c>
      <c r="E114" s="82">
        <v>0</v>
      </c>
      <c r="F114" s="90">
        <f t="shared" si="21"/>
        <v>0</v>
      </c>
      <c r="G114" s="82">
        <v>0</v>
      </c>
      <c r="H114" s="82">
        <v>0</v>
      </c>
      <c r="I114" s="96">
        <v>5000</v>
      </c>
      <c r="J114" s="82">
        <v>0</v>
      </c>
      <c r="K114" s="90">
        <f t="shared" si="23"/>
        <v>5000</v>
      </c>
      <c r="L114" s="98">
        <v>0</v>
      </c>
      <c r="M114" s="59">
        <f t="shared" si="22"/>
        <v>5000</v>
      </c>
      <c r="N114" s="204"/>
    </row>
    <row r="115" spans="1:14" ht="24" customHeight="1">
      <c r="A115" s="33" t="s">
        <v>155</v>
      </c>
      <c r="B115" s="72"/>
      <c r="C115" s="83"/>
      <c r="D115" s="83"/>
      <c r="E115" s="83"/>
      <c r="F115" s="91"/>
      <c r="G115" s="83"/>
      <c r="H115" s="83"/>
      <c r="I115" s="95"/>
      <c r="J115" s="83"/>
      <c r="K115" s="91"/>
      <c r="L115" s="35"/>
      <c r="M115" s="34"/>
      <c r="N115" s="204"/>
    </row>
    <row r="116" spans="1:14" ht="24" customHeight="1">
      <c r="A116" s="102" t="s">
        <v>138</v>
      </c>
      <c r="B116" s="71">
        <v>0</v>
      </c>
      <c r="C116" s="82">
        <v>0</v>
      </c>
      <c r="D116" s="82">
        <v>0</v>
      </c>
      <c r="E116" s="82">
        <v>0</v>
      </c>
      <c r="F116" s="90">
        <f t="shared" si="21"/>
        <v>0</v>
      </c>
      <c r="G116" s="82">
        <v>0</v>
      </c>
      <c r="H116" s="82">
        <v>0</v>
      </c>
      <c r="I116" s="96">
        <v>3000</v>
      </c>
      <c r="J116" s="82">
        <v>0</v>
      </c>
      <c r="K116" s="90">
        <f t="shared" si="23"/>
        <v>3000</v>
      </c>
      <c r="L116" s="98">
        <v>0</v>
      </c>
      <c r="M116" s="59">
        <f>SUM(F116,K116:L116)</f>
        <v>3000</v>
      </c>
      <c r="N116" s="204"/>
    </row>
    <row r="117" spans="1:14" ht="24" customHeight="1">
      <c r="A117" s="33" t="s">
        <v>156</v>
      </c>
      <c r="B117" s="72"/>
      <c r="C117" s="83"/>
      <c r="D117" s="83"/>
      <c r="E117" s="83"/>
      <c r="F117" s="91"/>
      <c r="G117" s="83"/>
      <c r="H117" s="83"/>
      <c r="I117" s="95"/>
      <c r="J117" s="83"/>
      <c r="K117" s="91"/>
      <c r="L117" s="35"/>
      <c r="M117" s="34"/>
      <c r="N117" s="204"/>
    </row>
    <row r="118" spans="1:14" ht="24" customHeight="1">
      <c r="A118" s="31" t="s">
        <v>127</v>
      </c>
      <c r="B118" s="76">
        <v>0</v>
      </c>
      <c r="C118" s="28">
        <v>0</v>
      </c>
      <c r="D118" s="28">
        <v>0</v>
      </c>
      <c r="E118" s="28">
        <v>0</v>
      </c>
      <c r="F118" s="29">
        <f t="shared" si="21"/>
        <v>0</v>
      </c>
      <c r="G118" s="28">
        <v>0</v>
      </c>
      <c r="H118" s="28">
        <v>0</v>
      </c>
      <c r="I118" s="93">
        <v>156525</v>
      </c>
      <c r="J118" s="28">
        <v>0</v>
      </c>
      <c r="K118" s="29">
        <f t="shared" si="23"/>
        <v>156525</v>
      </c>
      <c r="L118" s="32">
        <v>0</v>
      </c>
      <c r="M118" s="18">
        <f aca="true" t="shared" si="24" ref="M118:M129">SUM(F118,K118:L118)</f>
        <v>156525</v>
      </c>
      <c r="N118" s="204"/>
    </row>
    <row r="119" spans="1:14" ht="24" customHeight="1">
      <c r="A119" s="31" t="s">
        <v>128</v>
      </c>
      <c r="B119" s="76">
        <v>0</v>
      </c>
      <c r="C119" s="28">
        <v>0</v>
      </c>
      <c r="D119" s="28">
        <v>0</v>
      </c>
      <c r="E119" s="28">
        <v>0</v>
      </c>
      <c r="F119" s="29">
        <f t="shared" si="21"/>
        <v>0</v>
      </c>
      <c r="G119" s="28">
        <v>0</v>
      </c>
      <c r="H119" s="28">
        <v>0</v>
      </c>
      <c r="I119" s="93">
        <v>600000</v>
      </c>
      <c r="J119" s="28">
        <v>0</v>
      </c>
      <c r="K119" s="29">
        <f t="shared" si="23"/>
        <v>600000</v>
      </c>
      <c r="L119" s="32">
        <v>0</v>
      </c>
      <c r="M119" s="18">
        <f t="shared" si="24"/>
        <v>600000</v>
      </c>
      <c r="N119" s="204"/>
    </row>
    <row r="120" spans="1:14" ht="24" customHeight="1">
      <c r="A120" s="31" t="s">
        <v>129</v>
      </c>
      <c r="B120" s="76">
        <v>0</v>
      </c>
      <c r="C120" s="28">
        <v>0</v>
      </c>
      <c r="D120" s="28">
        <v>0</v>
      </c>
      <c r="E120" s="28">
        <v>0</v>
      </c>
      <c r="F120" s="29">
        <f t="shared" si="21"/>
        <v>0</v>
      </c>
      <c r="G120" s="28">
        <v>0</v>
      </c>
      <c r="H120" s="28">
        <v>0</v>
      </c>
      <c r="I120" s="93">
        <v>206525</v>
      </c>
      <c r="J120" s="28">
        <v>0</v>
      </c>
      <c r="K120" s="29">
        <f t="shared" si="23"/>
        <v>206525</v>
      </c>
      <c r="L120" s="32">
        <v>0</v>
      </c>
      <c r="M120" s="18">
        <f t="shared" si="24"/>
        <v>206525</v>
      </c>
      <c r="N120" s="204"/>
    </row>
    <row r="121" spans="1:14" ht="24" customHeight="1">
      <c r="A121" s="99" t="s">
        <v>130</v>
      </c>
      <c r="B121" s="71">
        <v>0</v>
      </c>
      <c r="C121" s="82">
        <v>0</v>
      </c>
      <c r="D121" s="82">
        <v>0</v>
      </c>
      <c r="E121" s="82">
        <v>0</v>
      </c>
      <c r="F121" s="90">
        <f>SUM(B121:E121)</f>
        <v>0</v>
      </c>
      <c r="G121" s="82">
        <v>0</v>
      </c>
      <c r="H121" s="82">
        <v>0</v>
      </c>
      <c r="I121" s="82">
        <v>0</v>
      </c>
      <c r="J121" s="82">
        <v>0</v>
      </c>
      <c r="K121" s="90">
        <f>SUM(G121:J121)</f>
        <v>0</v>
      </c>
      <c r="L121" s="90">
        <v>3926000</v>
      </c>
      <c r="M121" s="59">
        <f t="shared" si="24"/>
        <v>3926000</v>
      </c>
      <c r="N121" s="204"/>
    </row>
    <row r="122" spans="1:17" s="5" customFormat="1" ht="24" customHeight="1">
      <c r="A122" s="65" t="s">
        <v>84</v>
      </c>
      <c r="B122" s="72"/>
      <c r="C122" s="83"/>
      <c r="D122" s="83"/>
      <c r="E122" s="83"/>
      <c r="F122" s="91"/>
      <c r="G122" s="83"/>
      <c r="H122" s="83"/>
      <c r="I122" s="83"/>
      <c r="J122" s="83"/>
      <c r="K122" s="91"/>
      <c r="L122" s="91"/>
      <c r="M122" s="34"/>
      <c r="N122" s="204"/>
      <c r="O122" s="203"/>
      <c r="P122" s="203"/>
      <c r="Q122" s="203"/>
    </row>
    <row r="123" spans="1:17" s="5" customFormat="1" ht="24" customHeight="1">
      <c r="A123" s="36" t="s">
        <v>53</v>
      </c>
      <c r="B123" s="77"/>
      <c r="C123" s="85"/>
      <c r="D123" s="85"/>
      <c r="E123" s="85"/>
      <c r="F123" s="38"/>
      <c r="G123" s="85"/>
      <c r="H123" s="85"/>
      <c r="I123" s="85"/>
      <c r="J123" s="85"/>
      <c r="K123" s="38"/>
      <c r="L123" s="38"/>
      <c r="M123" s="37"/>
      <c r="N123" s="204"/>
      <c r="O123" s="203"/>
      <c r="P123" s="203"/>
      <c r="Q123" s="203"/>
    </row>
    <row r="124" spans="1:17" s="5" customFormat="1" ht="24" customHeight="1">
      <c r="A124" s="16" t="s">
        <v>82</v>
      </c>
      <c r="B124" s="76">
        <v>0</v>
      </c>
      <c r="C124" s="28">
        <v>0</v>
      </c>
      <c r="D124" s="28">
        <v>0</v>
      </c>
      <c r="E124" s="28"/>
      <c r="F124" s="29">
        <f>SUM(B124:E124)</f>
        <v>0</v>
      </c>
      <c r="G124" s="28">
        <v>0</v>
      </c>
      <c r="H124" s="28">
        <v>0</v>
      </c>
      <c r="I124" s="28">
        <v>0</v>
      </c>
      <c r="J124" s="28">
        <v>0</v>
      </c>
      <c r="K124" s="29">
        <f>SUM(G124:J124)</f>
        <v>0</v>
      </c>
      <c r="L124" s="28">
        <v>80000</v>
      </c>
      <c r="M124" s="18">
        <f t="shared" si="24"/>
        <v>80000</v>
      </c>
      <c r="N124" s="204"/>
      <c r="O124" s="203"/>
      <c r="P124" s="203"/>
      <c r="Q124" s="203"/>
    </row>
    <row r="125" spans="1:17" s="5" customFormat="1" ht="24" customHeight="1">
      <c r="A125" s="99" t="s">
        <v>83</v>
      </c>
      <c r="B125" s="71">
        <v>0</v>
      </c>
      <c r="C125" s="82">
        <v>0</v>
      </c>
      <c r="D125" s="82">
        <v>0</v>
      </c>
      <c r="E125" s="82"/>
      <c r="F125" s="90">
        <f>SUM(B125:E125)</f>
        <v>0</v>
      </c>
      <c r="G125" s="82">
        <v>0</v>
      </c>
      <c r="H125" s="82">
        <v>0</v>
      </c>
      <c r="I125" s="82">
        <v>0</v>
      </c>
      <c r="J125" s="82">
        <v>0</v>
      </c>
      <c r="K125" s="90">
        <f>SUM(G125:J125)</f>
        <v>0</v>
      </c>
      <c r="L125" s="82">
        <v>50000</v>
      </c>
      <c r="M125" s="59">
        <f t="shared" si="24"/>
        <v>50000</v>
      </c>
      <c r="N125" s="204"/>
      <c r="O125" s="203"/>
      <c r="P125" s="203"/>
      <c r="Q125" s="203"/>
    </row>
    <row r="126" spans="1:17" s="5" customFormat="1" ht="24" customHeight="1">
      <c r="A126" s="65" t="s">
        <v>131</v>
      </c>
      <c r="B126" s="72"/>
      <c r="C126" s="83"/>
      <c r="D126" s="83"/>
      <c r="E126" s="83"/>
      <c r="F126" s="91"/>
      <c r="G126" s="83"/>
      <c r="H126" s="83"/>
      <c r="I126" s="83"/>
      <c r="J126" s="83"/>
      <c r="K126" s="91"/>
      <c r="L126" s="83"/>
      <c r="M126" s="34"/>
      <c r="N126" s="204"/>
      <c r="O126" s="203"/>
      <c r="P126" s="203"/>
      <c r="Q126" s="203"/>
    </row>
    <row r="127" spans="1:17" s="5" customFormat="1" ht="24" customHeight="1">
      <c r="A127" s="99" t="s">
        <v>132</v>
      </c>
      <c r="B127" s="71"/>
      <c r="C127" s="82"/>
      <c r="D127" s="82"/>
      <c r="E127" s="82"/>
      <c r="F127" s="90">
        <f>SUM(B127:E127)</f>
        <v>0</v>
      </c>
      <c r="G127" s="82"/>
      <c r="H127" s="82"/>
      <c r="I127" s="82"/>
      <c r="J127" s="82"/>
      <c r="K127" s="90"/>
      <c r="L127" s="82">
        <v>100000</v>
      </c>
      <c r="M127" s="59">
        <f t="shared" si="24"/>
        <v>100000</v>
      </c>
      <c r="N127" s="204"/>
      <c r="O127" s="202">
        <f>E9</f>
        <v>0</v>
      </c>
      <c r="P127" s="202">
        <f>O127-O130</f>
        <v>-230000</v>
      </c>
      <c r="Q127" s="203"/>
    </row>
    <row r="128" spans="1:17" s="5" customFormat="1" ht="24" customHeight="1">
      <c r="A128" s="65" t="s">
        <v>133</v>
      </c>
      <c r="B128" s="72"/>
      <c r="C128" s="83"/>
      <c r="D128" s="83"/>
      <c r="E128" s="83"/>
      <c r="F128" s="91"/>
      <c r="G128" s="83"/>
      <c r="H128" s="83"/>
      <c r="I128" s="83"/>
      <c r="J128" s="83"/>
      <c r="K128" s="91"/>
      <c r="L128" s="83"/>
      <c r="M128" s="34"/>
      <c r="N128" s="204"/>
      <c r="O128" s="202"/>
      <c r="P128" s="202"/>
      <c r="Q128" s="203"/>
    </row>
    <row r="129" spans="1:17" s="5" customFormat="1" ht="24" customHeight="1">
      <c r="A129" s="103" t="s">
        <v>136</v>
      </c>
      <c r="B129" s="71">
        <v>0</v>
      </c>
      <c r="C129" s="82">
        <v>0</v>
      </c>
      <c r="D129" s="82">
        <v>0</v>
      </c>
      <c r="E129" s="82"/>
      <c r="F129" s="90">
        <f>SUM(B129:E129)</f>
        <v>0</v>
      </c>
      <c r="G129" s="82">
        <v>0</v>
      </c>
      <c r="H129" s="82">
        <v>0</v>
      </c>
      <c r="I129" s="82">
        <v>0</v>
      </c>
      <c r="J129" s="82">
        <v>0</v>
      </c>
      <c r="K129" s="90">
        <f>SUM(G129:J129)</f>
        <v>0</v>
      </c>
      <c r="L129" s="90"/>
      <c r="M129" s="59">
        <f t="shared" si="24"/>
        <v>0</v>
      </c>
      <c r="N129" s="204"/>
      <c r="O129" s="202">
        <f>SUM(M123:M129)</f>
        <v>230000</v>
      </c>
      <c r="P129" s="203"/>
      <c r="Q129" s="203"/>
    </row>
    <row r="130" spans="1:17" s="5" customFormat="1" ht="24" customHeight="1">
      <c r="A130" s="104" t="s">
        <v>137</v>
      </c>
      <c r="B130" s="72"/>
      <c r="C130" s="83"/>
      <c r="D130" s="83"/>
      <c r="E130" s="83"/>
      <c r="F130" s="91"/>
      <c r="G130" s="83"/>
      <c r="H130" s="83"/>
      <c r="I130" s="83"/>
      <c r="J130" s="83"/>
      <c r="K130" s="91"/>
      <c r="L130" s="91"/>
      <c r="M130" s="34"/>
      <c r="N130" s="204"/>
      <c r="O130" s="202">
        <f>SUM(M124:M130)</f>
        <v>230000</v>
      </c>
      <c r="P130" s="203"/>
      <c r="Q130" s="203"/>
    </row>
    <row r="131" spans="1:14" ht="24" customHeight="1">
      <c r="A131" s="73" t="s">
        <v>14</v>
      </c>
      <c r="B131" s="80">
        <f aca="true" t="shared" si="25" ref="B131:J131">B132+B134</f>
        <v>0</v>
      </c>
      <c r="C131" s="80">
        <f t="shared" si="25"/>
        <v>23469400</v>
      </c>
      <c r="D131" s="80"/>
      <c r="E131" s="80">
        <f t="shared" si="25"/>
        <v>0</v>
      </c>
      <c r="F131" s="80">
        <f t="shared" si="25"/>
        <v>23469400</v>
      </c>
      <c r="G131" s="80">
        <f t="shared" si="25"/>
        <v>0</v>
      </c>
      <c r="H131" s="80">
        <f t="shared" si="25"/>
        <v>0</v>
      </c>
      <c r="I131" s="80">
        <f t="shared" si="25"/>
        <v>0</v>
      </c>
      <c r="J131" s="80">
        <f t="shared" si="25"/>
        <v>0</v>
      </c>
      <c r="K131" s="80">
        <f>K132+K134</f>
        <v>0</v>
      </c>
      <c r="L131" s="80">
        <f>L132+L134</f>
        <v>5669090</v>
      </c>
      <c r="M131" s="70">
        <f>M132+M134</f>
        <v>29138490</v>
      </c>
      <c r="N131" s="204"/>
    </row>
    <row r="132" spans="1:14" ht="24" customHeight="1">
      <c r="A132" s="40" t="s">
        <v>45</v>
      </c>
      <c r="B132" s="81">
        <f aca="true" t="shared" si="26" ref="B132:L132">SUM(B133:B133)</f>
        <v>0</v>
      </c>
      <c r="C132" s="81">
        <f t="shared" si="26"/>
        <v>1000000</v>
      </c>
      <c r="D132" s="81"/>
      <c r="E132" s="81">
        <f t="shared" si="26"/>
        <v>0</v>
      </c>
      <c r="F132" s="81">
        <f t="shared" si="26"/>
        <v>1000000</v>
      </c>
      <c r="G132" s="41">
        <f t="shared" si="26"/>
        <v>0</v>
      </c>
      <c r="H132" s="41">
        <f t="shared" si="26"/>
        <v>0</v>
      </c>
      <c r="I132" s="41">
        <f t="shared" si="26"/>
        <v>0</v>
      </c>
      <c r="J132" s="41">
        <f t="shared" si="26"/>
        <v>0</v>
      </c>
      <c r="K132" s="81">
        <f t="shared" si="26"/>
        <v>0</v>
      </c>
      <c r="L132" s="81">
        <f t="shared" si="26"/>
        <v>5669090</v>
      </c>
      <c r="M132" s="41">
        <f>SUM(M133)</f>
        <v>6669090</v>
      </c>
      <c r="N132" s="204"/>
    </row>
    <row r="133" spans="1:14" ht="24" customHeight="1">
      <c r="A133" s="12" t="s">
        <v>134</v>
      </c>
      <c r="B133" s="13">
        <v>0</v>
      </c>
      <c r="C133" s="46">
        <v>1000000</v>
      </c>
      <c r="D133" s="46"/>
      <c r="E133" s="13"/>
      <c r="F133" s="14">
        <f>SUM(B133:E133)</f>
        <v>1000000</v>
      </c>
      <c r="G133" s="13">
        <v>0</v>
      </c>
      <c r="H133" s="13">
        <v>0</v>
      </c>
      <c r="I133" s="13">
        <v>0</v>
      </c>
      <c r="J133" s="13">
        <v>0</v>
      </c>
      <c r="K133" s="14">
        <f>SUM(G133:J133)</f>
        <v>0</v>
      </c>
      <c r="L133" s="27">
        <v>5669090</v>
      </c>
      <c r="M133" s="67">
        <f>F133+K133+L133</f>
        <v>6669090</v>
      </c>
      <c r="N133" s="204"/>
    </row>
    <row r="134" spans="1:13" ht="24" customHeight="1">
      <c r="A134" s="21" t="s">
        <v>44</v>
      </c>
      <c r="B134" s="41">
        <f>SUM(B135:B135)</f>
        <v>0</v>
      </c>
      <c r="C134" s="81">
        <f aca="true" t="shared" si="27" ref="C134:L134">SUM(C135:C135)</f>
        <v>22469400</v>
      </c>
      <c r="D134" s="81"/>
      <c r="E134" s="41">
        <f t="shared" si="27"/>
        <v>0</v>
      </c>
      <c r="F134" s="41">
        <f t="shared" si="27"/>
        <v>22469400</v>
      </c>
      <c r="G134" s="41">
        <f t="shared" si="27"/>
        <v>0</v>
      </c>
      <c r="H134" s="41">
        <f t="shared" si="27"/>
        <v>0</v>
      </c>
      <c r="I134" s="41">
        <f t="shared" si="27"/>
        <v>0</v>
      </c>
      <c r="J134" s="41">
        <f t="shared" si="27"/>
        <v>0</v>
      </c>
      <c r="K134" s="41">
        <f t="shared" si="27"/>
        <v>0</v>
      </c>
      <c r="L134" s="41">
        <f t="shared" si="27"/>
        <v>0</v>
      </c>
      <c r="M134" s="41">
        <f>SUM(M135)</f>
        <v>22469400</v>
      </c>
    </row>
    <row r="135" spans="1:13" ht="24" customHeight="1">
      <c r="A135" s="12" t="s">
        <v>135</v>
      </c>
      <c r="B135" s="13">
        <v>0</v>
      </c>
      <c r="C135" s="88">
        <v>22469400</v>
      </c>
      <c r="D135" s="42"/>
      <c r="E135" s="13">
        <v>0</v>
      </c>
      <c r="F135" s="42">
        <f>SUM(B135:E135)</f>
        <v>22469400</v>
      </c>
      <c r="G135" s="13">
        <v>0</v>
      </c>
      <c r="H135" s="13">
        <v>0</v>
      </c>
      <c r="I135" s="13">
        <v>0</v>
      </c>
      <c r="J135" s="13">
        <v>0</v>
      </c>
      <c r="K135" s="13">
        <f>SUM(G135:J135)</f>
        <v>0</v>
      </c>
      <c r="L135" s="42">
        <v>0</v>
      </c>
      <c r="M135" s="13">
        <f>F135+K135+L135</f>
        <v>22469400</v>
      </c>
    </row>
    <row r="136" spans="1:13" ht="24" customHeight="1">
      <c r="A136" s="19" t="s">
        <v>15</v>
      </c>
      <c r="B136" s="20">
        <f aca="true" t="shared" si="28" ref="B136:H136">SUM(B137:B140)</f>
        <v>0</v>
      </c>
      <c r="C136" s="20">
        <f t="shared" si="28"/>
        <v>0</v>
      </c>
      <c r="D136" s="20"/>
      <c r="E136" s="20">
        <f t="shared" si="28"/>
        <v>0</v>
      </c>
      <c r="F136" s="20">
        <f t="shared" si="28"/>
        <v>0</v>
      </c>
      <c r="G136" s="20">
        <f t="shared" si="28"/>
        <v>0</v>
      </c>
      <c r="H136" s="20">
        <f t="shared" si="28"/>
        <v>0</v>
      </c>
      <c r="I136" s="20">
        <f>SUM(I137:I140)</f>
        <v>14812094.55</v>
      </c>
      <c r="J136" s="20">
        <f>SUM(J137:J140)</f>
        <v>0</v>
      </c>
      <c r="K136" s="20">
        <f>SUM(K137:K140)</f>
        <v>14812094.55</v>
      </c>
      <c r="L136" s="20">
        <f>SUM(L137:L140)</f>
        <v>0</v>
      </c>
      <c r="M136" s="20">
        <f>SUM(M137:M140)</f>
        <v>14812094.55</v>
      </c>
    </row>
    <row r="137" spans="1:14" ht="24" customHeight="1">
      <c r="A137" s="12" t="s">
        <v>79</v>
      </c>
      <c r="B137" s="43">
        <v>0</v>
      </c>
      <c r="C137" s="43">
        <v>0</v>
      </c>
      <c r="D137" s="43"/>
      <c r="E137" s="43">
        <v>0</v>
      </c>
      <c r="F137" s="44">
        <f>SUM(B137:E137)</f>
        <v>0</v>
      </c>
      <c r="G137" s="43">
        <v>0</v>
      </c>
      <c r="H137" s="43">
        <v>0</v>
      </c>
      <c r="I137" s="43">
        <v>0</v>
      </c>
      <c r="J137" s="43">
        <v>0</v>
      </c>
      <c r="K137" s="44">
        <v>0</v>
      </c>
      <c r="L137" s="44">
        <v>0</v>
      </c>
      <c r="M137" s="15">
        <v>0</v>
      </c>
      <c r="N137" s="204"/>
    </row>
    <row r="138" spans="1:13" ht="24" customHeight="1">
      <c r="A138" s="16" t="s">
        <v>49</v>
      </c>
      <c r="B138" s="28">
        <v>0</v>
      </c>
      <c r="C138" s="28">
        <v>0</v>
      </c>
      <c r="D138" s="28"/>
      <c r="E138" s="28">
        <v>0</v>
      </c>
      <c r="F138" s="17">
        <f>SUM(B138:E138)</f>
        <v>0</v>
      </c>
      <c r="G138" s="45">
        <v>0</v>
      </c>
      <c r="H138" s="28">
        <v>0</v>
      </c>
      <c r="I138" s="28">
        <v>9633734.55</v>
      </c>
      <c r="J138" s="28">
        <v>0</v>
      </c>
      <c r="K138" s="17">
        <f>SUM(G138:J138)</f>
        <v>9633734.55</v>
      </c>
      <c r="L138" s="29">
        <v>0</v>
      </c>
      <c r="M138" s="17">
        <f>F138+K138+L138</f>
        <v>9633734.55</v>
      </c>
    </row>
    <row r="139" spans="1:13" ht="24" customHeight="1">
      <c r="A139" s="12" t="s">
        <v>50</v>
      </c>
      <c r="B139" s="46">
        <v>0</v>
      </c>
      <c r="C139" s="46">
        <v>0</v>
      </c>
      <c r="D139" s="46"/>
      <c r="E139" s="46">
        <v>0</v>
      </c>
      <c r="F139" s="13">
        <f>SUM(B139:E139)</f>
        <v>0</v>
      </c>
      <c r="G139" s="47">
        <v>0</v>
      </c>
      <c r="H139" s="46">
        <v>0</v>
      </c>
      <c r="I139" s="46">
        <v>1686360</v>
      </c>
      <c r="J139" s="46">
        <v>0</v>
      </c>
      <c r="K139" s="13">
        <f>SUM(G139:J139)</f>
        <v>1686360</v>
      </c>
      <c r="L139" s="27">
        <v>0</v>
      </c>
      <c r="M139" s="13">
        <f>F139+K139+L139</f>
        <v>1686360</v>
      </c>
    </row>
    <row r="140" spans="1:13" ht="24" customHeight="1">
      <c r="A140" s="23" t="s">
        <v>51</v>
      </c>
      <c r="B140" s="48">
        <v>0</v>
      </c>
      <c r="C140" s="48">
        <v>0</v>
      </c>
      <c r="D140" s="48"/>
      <c r="E140" s="48">
        <v>0</v>
      </c>
      <c r="F140" s="24">
        <f>SUM(B140:E140)</f>
        <v>0</v>
      </c>
      <c r="G140" s="49">
        <v>0</v>
      </c>
      <c r="H140" s="48">
        <v>0</v>
      </c>
      <c r="I140" s="48">
        <v>3492000</v>
      </c>
      <c r="J140" s="48">
        <v>0</v>
      </c>
      <c r="K140" s="24">
        <f>SUM(G140:J140)</f>
        <v>3492000</v>
      </c>
      <c r="L140" s="39">
        <v>0</v>
      </c>
      <c r="M140" s="24">
        <f>F140+K140+L140</f>
        <v>3492000</v>
      </c>
    </row>
    <row r="141" spans="1:15" ht="24" customHeight="1">
      <c r="A141" s="19" t="s">
        <v>16</v>
      </c>
      <c r="B141" s="10">
        <f>SUM(B142)</f>
        <v>0</v>
      </c>
      <c r="C141" s="10">
        <f aca="true" t="shared" si="29" ref="C141:J141">SUM(C142)</f>
        <v>0</v>
      </c>
      <c r="D141" s="10"/>
      <c r="E141" s="10">
        <f t="shared" si="29"/>
        <v>0</v>
      </c>
      <c r="F141" s="10">
        <f t="shared" si="29"/>
        <v>0</v>
      </c>
      <c r="G141" s="10">
        <f t="shared" si="29"/>
        <v>0</v>
      </c>
      <c r="H141" s="10">
        <f t="shared" si="29"/>
        <v>0</v>
      </c>
      <c r="I141" s="10">
        <f>SUM(I142)</f>
        <v>0</v>
      </c>
      <c r="J141" s="10">
        <f t="shared" si="29"/>
        <v>0</v>
      </c>
      <c r="K141" s="10">
        <f>SUM(K142)</f>
        <v>0</v>
      </c>
      <c r="L141" s="10">
        <f>SUM(L142)</f>
        <v>14126289</v>
      </c>
      <c r="M141" s="10">
        <f>SUM(M142)</f>
        <v>14126289</v>
      </c>
      <c r="O141" s="202">
        <f>15000000-867654</f>
        <v>14132346</v>
      </c>
    </row>
    <row r="142" spans="1:13" ht="24" customHeight="1">
      <c r="A142" s="50" t="s">
        <v>80</v>
      </c>
      <c r="B142" s="41">
        <v>0</v>
      </c>
      <c r="C142" s="41">
        <v>0</v>
      </c>
      <c r="D142" s="41"/>
      <c r="E142" s="41">
        <v>0</v>
      </c>
      <c r="F142" s="41">
        <v>0</v>
      </c>
      <c r="G142" s="41">
        <v>0</v>
      </c>
      <c r="H142" s="22"/>
      <c r="I142" s="41">
        <v>0</v>
      </c>
      <c r="J142" s="41">
        <v>0</v>
      </c>
      <c r="K142" s="41">
        <v>0</v>
      </c>
      <c r="L142" s="119">
        <v>14126289</v>
      </c>
      <c r="M142" s="22">
        <f>SUM(I142:L142)</f>
        <v>14126289</v>
      </c>
    </row>
    <row r="143" spans="1:13" ht="24" customHeight="1">
      <c r="A143" s="50" t="s">
        <v>81</v>
      </c>
      <c r="B143" s="41">
        <v>0</v>
      </c>
      <c r="C143" s="41">
        <v>0</v>
      </c>
      <c r="D143" s="41"/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22">
        <v>0</v>
      </c>
      <c r="M143" s="22">
        <f>F143+K143+L143</f>
        <v>0</v>
      </c>
    </row>
    <row r="144" spans="1:13" ht="24" customHeight="1">
      <c r="A144" s="219"/>
      <c r="M144" s="105"/>
    </row>
    <row r="145" spans="1:13" ht="24" customHeight="1">
      <c r="A145" s="219"/>
      <c r="M145" s="105"/>
    </row>
    <row r="146" spans="1:13" ht="24" customHeight="1">
      <c r="A146" s="219"/>
      <c r="D146" s="112"/>
      <c r="E146" s="112"/>
      <c r="F146" s="112"/>
      <c r="G146" s="112"/>
      <c r="H146" s="112"/>
      <c r="I146" s="112">
        <f>SUM(I136,I20)</f>
        <v>17305428.55</v>
      </c>
      <c r="J146" s="112"/>
      <c r="K146" s="112"/>
      <c r="L146" s="207"/>
      <c r="M146" s="105"/>
    </row>
    <row r="147" spans="1:13" ht="24" customHeight="1">
      <c r="A147" s="219"/>
      <c r="D147" s="112"/>
      <c r="E147" s="112"/>
      <c r="F147" s="112"/>
      <c r="G147" s="112"/>
      <c r="H147" s="112"/>
      <c r="I147" s="112"/>
      <c r="J147" s="112"/>
      <c r="K147" s="112"/>
      <c r="L147" s="112"/>
      <c r="M147" s="105"/>
    </row>
    <row r="148" spans="1:13" ht="24" customHeight="1">
      <c r="A148" s="219"/>
      <c r="B148" s="106"/>
      <c r="C148" s="106"/>
      <c r="D148" s="206"/>
      <c r="E148" s="206"/>
      <c r="F148" s="206"/>
      <c r="G148" s="206"/>
      <c r="H148" s="206"/>
      <c r="I148" s="206"/>
      <c r="J148" s="206"/>
      <c r="K148" s="206"/>
      <c r="L148" s="208"/>
      <c r="M148" s="106"/>
    </row>
    <row r="149" spans="1:13" ht="24" customHeight="1">
      <c r="A149" s="219"/>
      <c r="B149" s="106"/>
      <c r="C149" s="106"/>
      <c r="D149" s="206"/>
      <c r="E149" s="206"/>
      <c r="F149" s="206"/>
      <c r="G149" s="206"/>
      <c r="H149" s="206"/>
      <c r="I149" s="208"/>
      <c r="J149" s="208"/>
      <c r="K149" s="206"/>
      <c r="L149" s="206"/>
      <c r="M149" s="106"/>
    </row>
    <row r="150" spans="1:13" ht="24" customHeight="1">
      <c r="A150" s="219"/>
      <c r="B150" s="106"/>
      <c r="C150" s="106"/>
      <c r="D150" s="106"/>
      <c r="E150" s="106"/>
      <c r="F150" s="106"/>
      <c r="G150" s="106"/>
      <c r="H150" s="106"/>
      <c r="J150" s="106"/>
      <c r="K150" s="106"/>
      <c r="L150" s="106"/>
      <c r="M150" s="106"/>
    </row>
    <row r="151" spans="1:13" ht="24" customHeight="1">
      <c r="A151" s="219"/>
      <c r="B151" s="106"/>
      <c r="C151" s="106"/>
      <c r="D151" s="106"/>
      <c r="E151" s="106"/>
      <c r="F151" s="106"/>
      <c r="G151" s="106"/>
      <c r="H151" s="106"/>
      <c r="J151" s="106"/>
      <c r="K151" s="106"/>
      <c r="L151" s="106"/>
      <c r="M151" s="106"/>
    </row>
    <row r="152" spans="1:13" ht="24" customHeight="1">
      <c r="A152" s="219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</row>
    <row r="153" spans="1:13" ht="24" customHeight="1">
      <c r="A153" s="114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15"/>
    </row>
    <row r="154" spans="1:13" ht="24" customHeight="1">
      <c r="A154" s="114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15"/>
    </row>
    <row r="155" spans="1:13" ht="24" customHeight="1">
      <c r="A155" s="114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15"/>
    </row>
    <row r="156" spans="1:13" ht="24" customHeight="1">
      <c r="A156" s="114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15"/>
    </row>
    <row r="157" spans="1:13" ht="24" customHeight="1">
      <c r="A157" s="114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15"/>
    </row>
    <row r="158" spans="1:13" ht="24" customHeight="1">
      <c r="A158" s="114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15"/>
    </row>
    <row r="159" spans="1:13" ht="24" customHeight="1">
      <c r="A159" s="114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15"/>
    </row>
    <row r="160" spans="1:13" ht="24" customHeight="1">
      <c r="A160" s="114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15"/>
    </row>
    <row r="161" spans="1:13" ht="24" customHeight="1">
      <c r="A161" s="114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15"/>
    </row>
    <row r="162" spans="1:13" ht="24" customHeight="1">
      <c r="A162" s="114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15"/>
    </row>
    <row r="163" spans="1:13" ht="24" customHeight="1">
      <c r="A163" s="114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15"/>
    </row>
    <row r="164" spans="1:13" ht="24" customHeight="1">
      <c r="A164" s="114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15"/>
    </row>
    <row r="165" spans="1:13" ht="24" customHeight="1">
      <c r="A165" s="114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15"/>
    </row>
    <row r="166" spans="1:13" ht="24" customHeight="1">
      <c r="A166" s="114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15"/>
    </row>
    <row r="167" spans="1:13" ht="24" customHeight="1">
      <c r="A167" s="114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15"/>
    </row>
    <row r="168" spans="1:13" ht="24" customHeight="1">
      <c r="A168" s="114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15"/>
    </row>
    <row r="169" spans="1:13" ht="24" customHeight="1">
      <c r="A169" s="114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15"/>
    </row>
    <row r="170" spans="1:13" ht="24" customHeight="1">
      <c r="A170" s="114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15"/>
    </row>
    <row r="171" spans="1:13" ht="24" customHeight="1">
      <c r="A171" s="114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15"/>
    </row>
    <row r="172" spans="1:13" ht="24" customHeight="1">
      <c r="A172" s="114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15"/>
    </row>
    <row r="173" spans="1:13" ht="24" customHeight="1">
      <c r="A173" s="114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15"/>
    </row>
    <row r="174" spans="1:13" ht="24" customHeight="1">
      <c r="A174" s="114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15"/>
    </row>
    <row r="175" spans="1:13" ht="24" customHeight="1">
      <c r="A175" s="114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15"/>
    </row>
    <row r="176" spans="1:13" ht="24" customHeight="1">
      <c r="A176" s="114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15"/>
    </row>
    <row r="177" spans="1:13" ht="24" customHeight="1">
      <c r="A177" s="114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15"/>
    </row>
    <row r="178" spans="1:13" ht="24" customHeight="1">
      <c r="A178" s="114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15"/>
    </row>
    <row r="179" spans="1:13" ht="24" customHeight="1">
      <c r="A179" s="114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15"/>
    </row>
    <row r="180" spans="1:13" ht="24" customHeight="1">
      <c r="A180" s="114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15"/>
    </row>
    <row r="181" spans="1:13" ht="24" customHeight="1">
      <c r="A181" s="114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15"/>
    </row>
    <row r="182" spans="1:13" ht="24" customHeight="1">
      <c r="A182" s="114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15"/>
    </row>
    <row r="183" spans="1:13" ht="24" customHeight="1">
      <c r="A183" s="114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15"/>
    </row>
    <row r="184" spans="1:13" ht="24" customHeight="1">
      <c r="A184" s="114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15"/>
    </row>
    <row r="185" spans="1:13" ht="24" customHeight="1">
      <c r="A185" s="114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15"/>
    </row>
    <row r="186" spans="1:13" ht="24" customHeight="1">
      <c r="A186" s="114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15"/>
    </row>
    <row r="187" spans="1:13" ht="24" customHeight="1">
      <c r="A187" s="114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15"/>
    </row>
    <row r="188" spans="1:13" ht="24" customHeight="1">
      <c r="A188" s="114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15"/>
    </row>
    <row r="189" spans="1:13" ht="24" customHeight="1">
      <c r="A189" s="114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15"/>
    </row>
    <row r="190" spans="1:13" ht="24" customHeight="1">
      <c r="A190" s="114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15"/>
    </row>
    <row r="191" spans="1:13" ht="24" customHeight="1">
      <c r="A191" s="114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15"/>
    </row>
    <row r="192" spans="1:13" ht="24" customHeight="1">
      <c r="A192" s="114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15"/>
    </row>
    <row r="193" spans="1:13" ht="24" customHeight="1">
      <c r="A193" s="114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15"/>
    </row>
    <row r="194" spans="1:13" ht="24" customHeight="1">
      <c r="A194" s="114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15"/>
    </row>
    <row r="195" spans="1:13" ht="24" customHeight="1">
      <c r="A195" s="114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15"/>
    </row>
    <row r="196" spans="1:13" ht="24" customHeight="1">
      <c r="A196" s="114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15"/>
    </row>
    <row r="197" spans="1:13" ht="24" customHeight="1">
      <c r="A197" s="114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15"/>
    </row>
    <row r="198" spans="1:13" ht="24" customHeight="1">
      <c r="A198" s="114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15"/>
    </row>
    <row r="199" spans="1:13" ht="24" customHeight="1">
      <c r="A199" s="114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15"/>
    </row>
    <row r="200" spans="1:13" ht="24" customHeight="1">
      <c r="A200" s="114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15"/>
    </row>
    <row r="201" spans="1:13" ht="24" customHeight="1">
      <c r="A201" s="114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15"/>
    </row>
    <row r="202" spans="1:13" ht="24" customHeight="1">
      <c r="A202" s="114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15"/>
    </row>
    <row r="203" spans="1:13" ht="24" customHeight="1">
      <c r="A203" s="114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15"/>
    </row>
  </sheetData>
  <sheetProtection/>
  <mergeCells count="5">
    <mergeCell ref="A1:M1"/>
    <mergeCell ref="A2:M2"/>
    <mergeCell ref="B4:L4"/>
    <mergeCell ref="B5:F5"/>
    <mergeCell ref="G5:K5"/>
  </mergeCells>
  <printOptions horizontalCentered="1"/>
  <pageMargins left="0.1968503937007874" right="0.1968503937007874" top="0.7874015748031497" bottom="0.4724409448818898" header="0.31496062992125984" footer="0.31496062992125984"/>
  <pageSetup fitToHeight="0" horizontalDpi="600" verticalDpi="600" orientation="landscape" paperSize="9" scale="55" r:id="rId4"/>
  <headerFooter alignWithMargins="0">
    <oddFooter>&amp;R&amp;6Jin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VECPR</dc:creator>
  <cp:keywords/>
  <dc:description/>
  <cp:lastModifiedBy>Windows User</cp:lastModifiedBy>
  <cp:lastPrinted>2020-02-13T08:39:15Z</cp:lastPrinted>
  <dcterms:created xsi:type="dcterms:W3CDTF">2014-09-01T01:14:13Z</dcterms:created>
  <dcterms:modified xsi:type="dcterms:W3CDTF">2020-03-09T08:44:32Z</dcterms:modified>
  <cp:category/>
  <cp:version/>
  <cp:contentType/>
  <cp:contentStatus/>
</cp:coreProperties>
</file>