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6020" windowHeight="11010" tabRatio="737" activeTab="4"/>
  </bookViews>
  <sheets>
    <sheet name="ปริ้น" sheetId="1" r:id="rId1"/>
    <sheet name="สรุปงบ" sheetId="2" r:id="rId2"/>
    <sheet name="งบจัดสรร" sheetId="3" r:id="rId3"/>
    <sheet name="อุดหนุนเรียนฟรี 15 ปี" sheetId="4" r:id="rId4"/>
    <sheet name="ใช้อันนี้  ไม่แยกพัฒนาผู้เรีย" sheetId="5" r:id="rId5"/>
  </sheets>
  <definedNames>
    <definedName name="_xlnm.Print_Titles" localSheetId="4">'ใช้อันนี้  ไม่แยกพัฒนาผู้เรีย'!$5:$9</definedName>
    <definedName name="_xlnm.Print_Titles" localSheetId="0">'ปริ้น'!$3:$7</definedName>
  </definedNames>
  <calcPr fullCalcOnLoad="1"/>
</workbook>
</file>

<file path=xl/comments5.xml><?xml version="1.0" encoding="utf-8"?>
<comments xmlns="http://schemas.openxmlformats.org/spreadsheetml/2006/main">
  <authors>
    <author>Windows User</author>
  </authors>
  <commentLis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เงินกิจกรรมพัฒนาผู้เรียน
</t>
        </r>
      </text>
    </comment>
  </commentList>
</comments>
</file>

<file path=xl/sharedStrings.xml><?xml version="1.0" encoding="utf-8"?>
<sst xmlns="http://schemas.openxmlformats.org/spreadsheetml/2006/main" count="504" uniqueCount="281">
  <si>
    <t>รวม</t>
  </si>
  <si>
    <t>รวมทั้งสิ้น</t>
  </si>
  <si>
    <t>ระยะสั้น</t>
  </si>
  <si>
    <t>ปวช.</t>
  </si>
  <si>
    <t>ปวส.</t>
  </si>
  <si>
    <t>หน่วย : บาท</t>
  </si>
  <si>
    <t>รายการค่าใช้จ่าย/รายจ่ายตามงบประมาณ</t>
  </si>
  <si>
    <t>เงินรายได้</t>
  </si>
  <si>
    <t>-</t>
  </si>
  <si>
    <t>รวมรายจ่ายทั้งสิ้น</t>
  </si>
  <si>
    <t>1. งบบุคลากร</t>
  </si>
  <si>
    <t>2. งบดำเนินงาน</t>
  </si>
  <si>
    <t>3. งบลงทุน</t>
  </si>
  <si>
    <t>4. งบเงินอุดหนุน</t>
  </si>
  <si>
    <t>5. งบรายจ่ายอื่น</t>
  </si>
  <si>
    <t xml:space="preserve">         2.1.2 เงินค่าตอบแทนนอกเวลา</t>
  </si>
  <si>
    <t xml:space="preserve">    2.1 ค่าตอบแทน</t>
  </si>
  <si>
    <t xml:space="preserve">         2.1.1 ค่าเช่าบ้าน(ขั้นต่ำ)</t>
  </si>
  <si>
    <t xml:space="preserve">         2.1.3 เงินค่าสอนพิเศษ</t>
  </si>
  <si>
    <t xml:space="preserve">    2.2 ค่าใช้สอย</t>
  </si>
  <si>
    <t xml:space="preserve">         2.2.1 ค่าเช่าทรัพย์สิน(ขั้นต่ำ)</t>
  </si>
  <si>
    <t xml:space="preserve">         2.2.2 ค่าเช่ารถยนต์(ขั้นต่ำ)</t>
  </si>
  <si>
    <t xml:space="preserve">         2.2.3 ค่าใช้จ่ายในการเดินทางไปราชการ</t>
  </si>
  <si>
    <t xml:space="preserve">         2.2.4 ค่าซ่อมรถยนต์ราชการ</t>
  </si>
  <si>
    <t xml:space="preserve">         2.2.5 ค่าซ่อมครุภัณฑ์</t>
  </si>
  <si>
    <t xml:space="preserve">         2.2.6 ค่าซ่อมสิ่งก่อสร้าง</t>
  </si>
  <si>
    <t xml:space="preserve">         2.2.7 ค่าจ้างเหมาบริการ</t>
  </si>
  <si>
    <t xml:space="preserve">         2.2.8 ค่าเงินสมทบประกันสังคม</t>
  </si>
  <si>
    <t xml:space="preserve">          2.3.1 วัสดุสำนักงาน</t>
  </si>
  <si>
    <t xml:space="preserve">          2.4.1 ค่าโทรศัพท์</t>
  </si>
  <si>
    <t xml:space="preserve">          2.3.2 วัสดุการศึกษา</t>
  </si>
  <si>
    <t xml:space="preserve">          2.3.3 วัสดุงานบ้านงานครัว</t>
  </si>
  <si>
    <t xml:space="preserve">          2.3.4 วัสดุหนังสือ วารสารและตำรา</t>
  </si>
  <si>
    <t xml:space="preserve">          2.3.5 วัสดุคอมพิวเตอร์</t>
  </si>
  <si>
    <t xml:space="preserve">          2.3.6 วัสดุก่อสร้าง</t>
  </si>
  <si>
    <t xml:space="preserve">          2.3.7 วัสดุยานพาหนะและขนส่ง</t>
  </si>
  <si>
    <t xml:space="preserve">          2.4.2 ค่าน้ำประปา</t>
  </si>
  <si>
    <t xml:space="preserve">          2.4.3 ค่าไฟฟ้า</t>
  </si>
  <si>
    <t xml:space="preserve">          2.4.4 ค่าไปรษณีย์</t>
  </si>
  <si>
    <t xml:space="preserve">          2.4.5 ค่าน้ำมันเชื้อเพลิง</t>
  </si>
  <si>
    <t xml:space="preserve">          2.4.6 ค่าบริการเช่า UBC</t>
  </si>
  <si>
    <t xml:space="preserve">         2.1.4 ค่าอาหารทำการนอกเวลาราชการ</t>
  </si>
  <si>
    <t xml:space="preserve">    3.2 สิ่งก่อสร้าง</t>
  </si>
  <si>
    <t xml:space="preserve">    3.1 โครงการจัดหาครุภัณฑ์การศึกษาและครุภัณฑ์สำนักงาน (ครุภัณฑ์) </t>
  </si>
  <si>
    <t>แผนการใช้จ่ายเงินปี ตามแผนปฏิบัติการ(ปี 2563)  แหล่งเงิน ผลผลิต/โครงการ</t>
  </si>
  <si>
    <t xml:space="preserve">          ค่าหนังสือเรียน</t>
  </si>
  <si>
    <t xml:space="preserve">          ค่าอุปกรณ์การเรียน</t>
  </si>
  <si>
    <t xml:space="preserve">          ค่าเครื่องแบบนักเรียน</t>
  </si>
  <si>
    <t>โครงการเกินมา 5 พัน เงินรายได้</t>
  </si>
  <si>
    <t>ระดับปริญญาตรี</t>
  </si>
  <si>
    <t>ปริญญา</t>
  </si>
  <si>
    <t>ตรี</t>
  </si>
  <si>
    <t>1. โครงการ</t>
  </si>
  <si>
    <t>2. โครงการ</t>
  </si>
  <si>
    <t>งบอุดหนุน</t>
  </si>
  <si>
    <t>ขั้นพื้นฐาน</t>
  </si>
  <si>
    <t>3. โครงการ</t>
  </si>
  <si>
    <t>เรียนฟรี 15 ปี</t>
  </si>
  <si>
    <t>4. โครงการ</t>
  </si>
  <si>
    <t>งบอื่น ๆ ที่ได้รับ</t>
  </si>
  <si>
    <t>จัดสรรจาก  สอศ.</t>
  </si>
  <si>
    <t xml:space="preserve">    1.1 เงินเดือนข้าราชการ</t>
  </si>
  <si>
    <t xml:space="preserve">    1.2 เงินประจำตำแหน่งและค่าตอบแทนรายเดือน</t>
  </si>
  <si>
    <t xml:space="preserve">    1.3 ค่าจ้างจ้างประจำ</t>
  </si>
  <si>
    <t xml:space="preserve">    1.4 ค่าตอบแทนพนักงานราชการ </t>
  </si>
  <si>
    <t xml:space="preserve">    1.5 ค่าจ้างชั่วคราว (ครูจ้างสอน)</t>
  </si>
  <si>
    <t xml:space="preserve">    1.6 ค่าจ้างชั่วคราว (เจ้าหน้าที่ธุรการ)</t>
  </si>
  <si>
    <t xml:space="preserve">    1.8 ค่าครองชีพชั่วคราว (ครูจ้างสอน)</t>
  </si>
  <si>
    <t xml:space="preserve">    1.9 ค่าครองชีพชั่วคราว (เจ้าหน้าที่)</t>
  </si>
  <si>
    <t xml:space="preserve">    2.3 ค่าวัสดุ</t>
  </si>
  <si>
    <t xml:space="preserve">    2.4  ค่าสาธารณูปโภค (ขั้นต่ำ)</t>
  </si>
  <si>
    <t xml:space="preserve">    2.5 วัสดุตามโครงการ</t>
  </si>
  <si>
    <t xml:space="preserve">    4.1 อุดหนุนโครงการจัดการศึกษาเรียนฟรี 15 ปี</t>
  </si>
  <si>
    <t xml:space="preserve">    5.1 สำรองเพื่อสนับสนุนงานนโยบาย  สอศ. ,กระทรวงฯ, พื้นที่</t>
  </si>
  <si>
    <t xml:space="preserve">    5.2 ศูนย์ซ่อมสร้างเพื่อชุมชน Fix it center</t>
  </si>
  <si>
    <t xml:space="preserve">                     ขอนแก่น</t>
  </si>
  <si>
    <t xml:space="preserve">          2.5.53  โครงการปรับปรุงพัฒนาอาคารสถานที่ภายในวิทยาลัยเทคนิค</t>
  </si>
  <si>
    <t xml:space="preserve">          3.1.1 ครุภัณฑ์การศึกษา (สำนักงาน/แผนกวิชา)</t>
  </si>
  <si>
    <t xml:space="preserve">         3.2.1 อาคารเรียนและปฏิบัติการ 4 ชั้น    (24,469,400)</t>
  </si>
  <si>
    <t>1. ประมาณการรายรับ</t>
  </si>
  <si>
    <t>บาท</t>
  </si>
  <si>
    <t xml:space="preserve">ก. เงินรายได้ (บกศ.) </t>
  </si>
  <si>
    <t xml:space="preserve">    - ยอดยกมาจากปีปัจจุบัน</t>
  </si>
  <si>
    <t xml:space="preserve">    - คาดว่ามีรายรับในปีต่อไป</t>
  </si>
  <si>
    <t>ข. เงินงบประมาณ ปี 2563 (ปีต่อไป) ที่คาดว่าจะได้รับ</t>
  </si>
  <si>
    <t xml:space="preserve">    - งบบุคลากร </t>
  </si>
  <si>
    <t xml:space="preserve">    - งบดำเนินงาน</t>
  </si>
  <si>
    <t xml:space="preserve">    - งบลงทุน</t>
  </si>
  <si>
    <t xml:space="preserve">    - เงินอุดหนุนฯค่าจัดการเรียน</t>
  </si>
  <si>
    <t xml:space="preserve">    - เงินอุดหนุนฯเงินเรียนฟรี 15 ปี</t>
  </si>
  <si>
    <t xml:space="preserve">    - เงินอุดหนุนเฉพาะกิจ</t>
  </si>
  <si>
    <t>2. ประมาณการรายจ่าย</t>
  </si>
  <si>
    <t xml:space="preserve">2.1 งบบุคลากร </t>
  </si>
  <si>
    <t xml:space="preserve">    - เงินเดือน</t>
  </si>
  <si>
    <t xml:space="preserve">    - ค่าจ้างประจำ</t>
  </si>
  <si>
    <t xml:space="preserve">    - เงินประจำตำแหน่งค่าตอบแทนรายเดือน</t>
  </si>
  <si>
    <t xml:space="preserve">  บาท  </t>
  </si>
  <si>
    <t xml:space="preserve">    - ค่าตอบแทนพนักงานราชการ</t>
  </si>
  <si>
    <t xml:space="preserve">    - ค่าจ้างลูกจ้างชั่วคราว</t>
  </si>
  <si>
    <t xml:space="preserve">    - ค่าครองชีพชั่วคราว</t>
  </si>
  <si>
    <t>2.2 งบดำเนินงาน</t>
  </si>
  <si>
    <t xml:space="preserve">    - ค่าตอบแทน</t>
  </si>
  <si>
    <t xml:space="preserve">    - ค่าใช้สอย</t>
  </si>
  <si>
    <t xml:space="preserve">    - ค่าวัสดุ</t>
  </si>
  <si>
    <t xml:space="preserve">    - ค่าสาธารณูปโภค</t>
  </si>
  <si>
    <t>งบลงทุน</t>
  </si>
  <si>
    <t xml:space="preserve">    - ค่าครุภัณฑ์</t>
  </si>
  <si>
    <t xml:space="preserve">    - ค่าสิ่งก่อสร้าง</t>
  </si>
  <si>
    <t>งบเงินอุดหนุน</t>
  </si>
  <si>
    <t xml:space="preserve">    - อุดหนุนโครงการจัดการศึกษา เรียนฟรี 15 ปี</t>
  </si>
  <si>
    <t xml:space="preserve">    - อื่น ๆ</t>
  </si>
  <si>
    <t>งบรายจ่ายอื่น</t>
  </si>
  <si>
    <t xml:space="preserve">    - สำรองเพื่อสนับสนุนงานนโยบายสอศ.,</t>
  </si>
  <si>
    <t xml:space="preserve">      กระทรวงฯ, พื้นที่</t>
  </si>
  <si>
    <t>การจัดสรรเงินงบประมาณ ประจำปีงบประมาณ พ.ศ. 2563 (เงินอุดหนุนเรียนฟรี 15 ปี)</t>
  </si>
  <si>
    <t>จำนวนนักเรียน  นักศึกษา</t>
  </si>
  <si>
    <t>1.1 หลักสูตร  ปวช</t>
  </si>
  <si>
    <t xml:space="preserve">     ภาคเรียนที่ 2 ปีการศึกษา  2562 (ต.ค. 2562 - มี.ค. 2563)</t>
  </si>
  <si>
    <t>จำนวน</t>
  </si>
  <si>
    <t>คน</t>
  </si>
  <si>
    <t xml:space="preserve">     ภาคเรียนที่ 1 ปีการศึกษา  2563 (พ.ค. 2563 - ก.ย. 2563)</t>
  </si>
  <si>
    <t>ยอดคงเหลือ</t>
  </si>
  <si>
    <t>ยอดเงินคงเหลือ ณ วันที่  30  กันยายน  2562</t>
  </si>
  <si>
    <t xml:space="preserve">     หนังสือเรียนฟรี</t>
  </si>
  <si>
    <t xml:space="preserve">     ค่าอุปกรณ์การเรียน</t>
  </si>
  <si>
    <t xml:space="preserve">     ค่าเครื่องแบบนักเรียน</t>
  </si>
  <si>
    <t xml:space="preserve">     ค่ากิจกรรมพัฒนาคุณภาพผู้เรียน</t>
  </si>
  <si>
    <t>ประมาณการรายรับ งบประมาณปี 2563</t>
  </si>
  <si>
    <t>ภาคเรียนที่ 2 ปีการศึกษา 2562 นักเรียนระดับ ปวช. 2,378  คน</t>
  </si>
  <si>
    <t xml:space="preserve">     ค่าหนังสือเรียน</t>
  </si>
  <si>
    <t>ภาคเรียนที่ 1  ปีการศึกษา 2563 นักเรียนระดับ ปวช.  2,633  คน</t>
  </si>
  <si>
    <t>รวมประมาณการรายรับทั้งสิ้น</t>
  </si>
  <si>
    <t>ยอดยกมาจากงบประมาณ ปี 2562</t>
  </si>
  <si>
    <t xml:space="preserve">     ภาคเรียนที่ 2 ปีการศึกษา 2562</t>
  </si>
  <si>
    <t xml:space="preserve">     ภาคเรียนที่ 1 ปีการศึกษา 2563</t>
  </si>
  <si>
    <t>ประมาณการรายจ่าย ประจำปีงบประมาณ  2563</t>
  </si>
  <si>
    <r>
      <t xml:space="preserve">    </t>
    </r>
    <r>
      <rPr>
        <b/>
        <sz val="20"/>
        <color indexed="49"/>
        <rFont val="TH SarabunPSK"/>
        <family val="2"/>
      </rPr>
      <t>การจัดสรรเงินงบประมาณ  ประจำปีงบประมาณ พ.ศ. 2563</t>
    </r>
  </si>
  <si>
    <t>งบรายจ่าย/ประเภท</t>
  </si>
  <si>
    <t>ผลผลิต/โครงการ</t>
  </si>
  <si>
    <t>หมายเหตุ</t>
  </si>
  <si>
    <t xml:space="preserve">    - เงินประจำตำแหน่งและ</t>
  </si>
  <si>
    <t xml:space="preserve">      ค่าตอบแทนรายเดือน</t>
  </si>
  <si>
    <t xml:space="preserve">    - ค่าตอบแทนพนักงาน</t>
  </si>
  <si>
    <t xml:space="preserve">      ราชการ</t>
  </si>
  <si>
    <t xml:space="preserve">      (พนักงานราชการ)</t>
  </si>
  <si>
    <r>
      <t xml:space="preserve">    - ค่าตอบแทน</t>
    </r>
    <r>
      <rPr>
        <sz val="10"/>
        <rFont val="TH SarabunPSK"/>
        <family val="2"/>
      </rPr>
      <t xml:space="preserve"> </t>
    </r>
    <r>
      <rPr>
        <sz val="15"/>
        <rFont val="TH SarabunPSK"/>
        <family val="2"/>
      </rPr>
      <t>ใช้สอย</t>
    </r>
    <r>
      <rPr>
        <sz val="8"/>
        <rFont val="TH SarabunPSK"/>
        <family val="2"/>
      </rPr>
      <t xml:space="preserve"> </t>
    </r>
    <r>
      <rPr>
        <sz val="15"/>
        <rFont val="TH SarabunPSK"/>
        <family val="2"/>
      </rPr>
      <t xml:space="preserve">วัสดุ </t>
    </r>
  </si>
  <si>
    <t xml:space="preserve">      1. ค่าบริหารจัดการศึกษา</t>
  </si>
  <si>
    <t>ตาม สงป.จัดสรร</t>
  </si>
  <si>
    <t xml:space="preserve">      2. ค่าเช่าบ้าน</t>
  </si>
  <si>
    <t xml:space="preserve">      3. ค่าเช่าที่ดิน</t>
  </si>
  <si>
    <t xml:space="preserve">      4. ค่าสมทบประกันสังคม</t>
  </si>
  <si>
    <t xml:space="preserve">      5. อื่น ๆ</t>
  </si>
  <si>
    <t xml:space="preserve">  -  ค่าครุภัณฑ์</t>
  </si>
  <si>
    <t xml:space="preserve">  -  ค่าที่ดินและสิ่งก่อสร้าง</t>
  </si>
  <si>
    <t>การจัดสรรเงินงบประมาณ  ประจำปีงบประมาณ พ.ศ. 2563</t>
  </si>
  <si>
    <t xml:space="preserve">    1.7 ค่าจ้างชั่วคราว (แม่บ้าน,พนักงานขับรถ,ยาม)</t>
  </si>
  <si>
    <t xml:space="preserve">    1.10 ค่าครองชีพชั่วคราว (แม่บ้าน,นักการภารโรง,พนักงานขับรถ,ยาม)</t>
  </si>
  <si>
    <t>ปริญญาตรี</t>
  </si>
  <si>
    <t>ปวช., ปวส.,</t>
  </si>
  <si>
    <t>เงินงบประมาณ</t>
  </si>
  <si>
    <t xml:space="preserve">          2.5.1  โครงการจัดทำวารสารประจำเดือน</t>
  </si>
  <si>
    <t xml:space="preserve">          2.5.2  โครงการจัดทำป้ายไวนิลงานประชาสัมพันธ์</t>
  </si>
  <si>
    <t xml:space="preserve">          2.5.3  โครงการจัดทำระเบียนแสดงผลการเรียนและใบประกาศนียบัตร                           ผู้สำเร็จการศึกษา</t>
  </si>
  <si>
    <t xml:space="preserve">          2.5.4  โครงการรับสมัครนักเรียน นักศึกษาใหม่ ประจำปีการศึกษา 2564</t>
  </si>
  <si>
    <t xml:space="preserve">          2.5.7  โครงการการจัดการลงนามความร่วมมือ MOU</t>
  </si>
  <si>
    <t xml:space="preserve">          2.5.6  โครงการอบรมเชิงปฏิบัติการเพิ่มทักษะการปฏิบัติงานสารบรรณ</t>
  </si>
  <si>
    <t xml:space="preserve">          2.5.5  โครงการจัดซื้อปกประกาศนีบัตรผู้สำเร็จการศึกษา</t>
  </si>
  <si>
    <t xml:space="preserve">          2.5.19  โครงการอบรมผู้เรียนให้มีความรู้เบื้องต้นเกี่ยวกับการเป็นผู้ประกอบการ</t>
  </si>
  <si>
    <t xml:space="preserve">                   สาขาวิชาเทคโนโลยีการผลิต</t>
  </si>
  <si>
    <t xml:space="preserve">   สรุปงบหน้ารายจ่ายปีงบประมาณ พ.ศ. 2564  วิทยาลัยเทคนิคขอนแก่น</t>
  </si>
  <si>
    <t xml:space="preserve">         3.2.1 อาคารโรงฝึกงาน 4 ชั้น วิทยาลัยการอาชีพหนองเรือ</t>
  </si>
  <si>
    <t xml:space="preserve">         3.2.1 อาคารเรียนและปฏิบัติการ 6 ชั้น    วิทยาลัยเทคนิคขอนแก่น</t>
  </si>
  <si>
    <t xml:space="preserve">          2.5.8  โครงการติดตามและประเมินผลโครงการ งานวิจัย นวัตกรรม และ                         สิ่งประดิษฐ์</t>
  </si>
  <si>
    <t xml:space="preserve">          2.5.9  โครงการอบรมเชิงปฏิบัติการ การพัฒนางานวิจัย นวัตกรรม และ                           สิ่งประดิษฐ์</t>
  </si>
  <si>
    <t xml:space="preserve">          2.5.10  โครงการสนับสนุนนวัตกรรม โครงงาน และสิ่งประดิษฐ์</t>
  </si>
  <si>
    <t xml:space="preserve">          2.5.11  โครงการคัดเลือกสิ่งประดิษฐ์ของคนรุ่นใหม่ระดับสถานศึกษา</t>
  </si>
  <si>
    <t xml:space="preserve">          2.5.15  โครงการจัดทำแผนปฏิบัติการประจำปีงบประมาณ พ.ศ. 2564</t>
  </si>
  <si>
    <t xml:space="preserve">          2.5.16  โครงการจัดทำแผนพัฒนาสถานศึกษา</t>
  </si>
  <si>
    <t xml:space="preserve">          2.5.17  โครงการจัดทำสรุปผลการปฏิบัคิงานประจำปีงบประมาณ พ.ศ. 2563</t>
  </si>
  <si>
    <t xml:space="preserve">          2.5.18  โครงการอนุรักษ์พันธุกรรมพิชอันเรื่องมาจากพระราชดำรื สมเด็จพระเทพฯ</t>
  </si>
  <si>
    <t xml:space="preserve">          2.5.20  โครงการอบรมเสริมศักยภาพในการเป็นผู้ประกอบการ</t>
  </si>
  <si>
    <t xml:space="preserve">          2.5.21  โครงการอบรมต่อยอดเชิงพาณิชย์</t>
  </si>
  <si>
    <t xml:space="preserve">          2.5.22  โครงการอบรมเขียนแผนธุรกิจ</t>
  </si>
  <si>
    <t xml:space="preserve">          2.5.23  โครงการฝึกอบรมประสบการณ์จริงด้านธุรกิจภายใต้ศูนย์บ่มเพาะ</t>
  </si>
  <si>
    <t xml:space="preserve">          2.5.24  โครงการศึกษาดูงาน</t>
  </si>
  <si>
    <t xml:space="preserve">          2.5.26  โครงการเตรียมพร้อมสถานศึกษารับการประเมินคุณภาพการศึกษาภายนอก รอบสี่</t>
  </si>
  <si>
    <t xml:space="preserve">          2.5.27  โครงการจัดทำรายงานผลการประเมินตนเองของสถานศึกษา </t>
  </si>
  <si>
    <t xml:space="preserve">          2.5.28  โครงการเตรียมความพร้อมสถานศึกษารับการประเมินสถานศึกษา                              พระราชทาน</t>
  </si>
  <si>
    <t xml:space="preserve">          2.5.29  โครงการเตรียมความพร้อมสถานศึกษารับการประเมินสถานศึกษาคุณธรรม</t>
  </si>
  <si>
    <t xml:space="preserve">          2.5.30  โครงการปัจฉิมนิเทศผู้สำเร็จการศึกษา </t>
  </si>
  <si>
    <t xml:space="preserve">          2.5.31  โครงการติดตามผลการมีงานทำของนักเรียน นักศึกษา</t>
  </si>
  <si>
    <t xml:space="preserve">          2.5.32  โครงการจัดทำคู่มือนักเรียน นักศึกษา</t>
  </si>
  <si>
    <t xml:space="preserve">          2.5.33  โครงการปฐมนิเทศนักเรียน นักศึกษาใหม่ ปีการศึกษา 2564</t>
  </si>
  <si>
    <t xml:space="preserve">          2.5.34  โครงการหารายได้ระหว่างเรียนสำหรับผู้พิการ</t>
  </si>
  <si>
    <t xml:space="preserve">          2.5.35  โครงการจัดหาทุนการศึกษา ระดับ ปวช. และ ปวส.</t>
  </si>
  <si>
    <t xml:space="preserve">          2.5.36  โครงการครูที่ปรึกษาเยี่ยมบ้านผู้เรียน บ้านเช่า หอพักและที่อยู่อาศัย</t>
  </si>
  <si>
    <t xml:space="preserve">          2.5.37  โครงการระบบดูแลช่วยเหลือผู้เรียน</t>
  </si>
  <si>
    <t xml:space="preserve">          2.5.82  โครงการติมตามประเมินการเรียนในสถานประกอบการของนักศึกษา</t>
  </si>
  <si>
    <t>ผลต่าง</t>
  </si>
  <si>
    <t xml:space="preserve">          2.5.83  โครงการอบรมสัมมนาการทำวิจัยสำหรับนักเทคโนโลยี และสอบหัวข้อ                         งานวิจัย</t>
  </si>
  <si>
    <t xml:space="preserve">          2.5.84  โครงการอบรมสัมมนาการทำวิจัยสำหรับนักเทคโนโลยี</t>
  </si>
  <si>
    <t xml:space="preserve">          2.5.85  โครงการอบรมสัมมนาการทำวิจัย สำหรับนักเทคโนโลยีอิเล็กทรอนิกส์</t>
  </si>
  <si>
    <t xml:space="preserve">          2.5.86  โครงการสัมมนาเชิงปฏิบัติการ</t>
  </si>
  <si>
    <t xml:space="preserve">          2.5.87  โครงการติดตามประเมินการเรียนในสถานประกอบการของนักศึกษา</t>
  </si>
  <si>
    <t xml:space="preserve">          2.5.88  โครงการพัฒนาสิ่อการเรียน การสอนกลุ่มรายวิชาเครืองกลไฟฟ้า</t>
  </si>
  <si>
    <t xml:space="preserve">          2.5.89  โครงการศึกษาดูงานและนิเทศนักศึกษาฝึกงานสถานประกอบการ</t>
  </si>
  <si>
    <t xml:space="preserve">          2.5.90  โครงการอบรมโปรแกรม SPSS for Windows</t>
  </si>
  <si>
    <t xml:space="preserve">          2.5.91  โครงการศึกษาดูงานสำนักหอสมุดมหาวิทยาลัยขอนแก่น</t>
  </si>
  <si>
    <t xml:space="preserve">          2.5.92  โครงการอบรมเชิงปกิบัติการ การพัฒนาทักษะการจัดโครงการฝึกอบรมฯ</t>
  </si>
  <si>
    <t xml:space="preserve">          2.5.93  โครงการจัดนิทัศการภาษาอังกฤษ </t>
  </si>
  <si>
    <t xml:space="preserve">          2.5.94  โครงการสัมมนาเชิงปฏิบัติการการจัดทำแผนปฏิบัติการ</t>
  </si>
  <si>
    <t xml:space="preserve">          2.5.95  โครงการปฐมนิเทศนักศึกษาใหม่</t>
  </si>
  <si>
    <t xml:space="preserve">          2.5.96  โครงการจัดทำซุ้มแสดงความยินดีกับบัณฑิต</t>
  </si>
  <si>
    <t xml:space="preserve">          2.5.42  โครงการตรวจความพร้อมของรถโดยสารสาธารณะ</t>
  </si>
  <si>
    <t>.</t>
  </si>
  <si>
    <t>แผนการใช้จ่ายเงินปี ตามแผนปฏิบัติการ(ปี 2564)  แหล่งเงิน ผลผลิต/โครงการ</t>
  </si>
  <si>
    <t xml:space="preserve">          2.5.12  โครงการ/กิจกรรม ส่งเสริมนวัตกรรม สิ่งประดิษฐ์/การนำไปใช้ได้จริง</t>
  </si>
  <si>
    <t xml:space="preserve">          2.5.13  โครงต่ออายุ license Firewall</t>
  </si>
  <si>
    <t xml:space="preserve">          2.5.14  โครงการต่ออายุ Hostname</t>
  </si>
  <si>
    <t xml:space="preserve">          2.5.38  โครงการบริจาคโลหิต ดวงตา อวัยวะ </t>
  </si>
  <si>
    <t xml:space="preserve">          2.5.39  โครงการสวัสดิการพยาบาลเพื่อจัดหาเวชภัณฑ์ห้องพยาบาล</t>
  </si>
  <si>
    <t xml:space="preserve">          2.5.40  โครงการจัดทำประกันอุบัติเหตุนักเรียน นักศึกษา</t>
  </si>
  <si>
    <t xml:space="preserve">          2.5.41  โครงการตรวจสุขภาพนักเรียน นักศึกษา ประจำปีการศึกษา 2563</t>
  </si>
  <si>
    <t xml:space="preserve">          2.5.43  โครงการ"ptt Enging Tune Up ปี 2021"</t>
  </si>
  <si>
    <t xml:space="preserve">          2.5.44  โครงการฝึกอบรมส่งเสริมการประกอบอาชีพตามปรัชญาเศรษฐกิจพอเพียง</t>
  </si>
  <si>
    <t xml:space="preserve">          2.5.45  โครงการจัดตั้งศูนย์อาชีวะอาสา เทศกาลสงกรานต์ พ.ศ.2564</t>
  </si>
  <si>
    <t xml:space="preserve">          2.5.46  โครงการจัดตั้งศูนย์อาชีวะอาสา เทศกาลปีใหม่ พ.ศ. 2564</t>
  </si>
  <si>
    <t xml:space="preserve">          2.5.47  โครงการศูนย์ซ่อมสร้างเพื่อชุมชน ศูนย์ถาวรประจำจังหวัด</t>
  </si>
  <si>
    <t xml:space="preserve">          2.5.48  โครงการรณรงค์ป้องกันเฝ้าระวังและแก้ปัญหายาเสพติดในสถานศึกษา</t>
  </si>
  <si>
    <t xml:space="preserve">          2.5.49  โครงการแข่งขันกีฬา - กรีฑาสีภายในวิทยาลัยฯ</t>
  </si>
  <si>
    <t xml:space="preserve">          2.5.50  โครงการแข่งขันกีฬา ระดับอาชีวศึกษาจังหวัดขอนแก่น</t>
  </si>
  <si>
    <t xml:space="preserve">          2.5.51  โครงการแข่งขันกีฬาระดับภาคตะวันออกเฉียงเหนือ</t>
  </si>
  <si>
    <t xml:space="preserve">          2.5.52  โครงการแข่งขันกีฬาระดับชาติ</t>
  </si>
  <si>
    <t xml:space="preserve">          2.5.53  โครงการจัดกิจกรรมวันสำคัญของชาติ ศาสนา และพระมหากษัตริย์ </t>
  </si>
  <si>
    <t xml:space="preserve">          2.5.54  โครงการมอบประกาศนียบัตรผู้สำเร็จการศึกษาหลักสูตร ฯ</t>
  </si>
  <si>
    <t xml:space="preserve">          2.5.55  โครงการจัดกิจกรรมเดินทางไกลอยู่ค่ายพักแรมลูกเสือวิสามัญ ฯ</t>
  </si>
  <si>
    <t xml:space="preserve">          2.5.56  โครงการกิจกรรมนักเรียน นักศึกษา วท.ขอนแก่น ปีงบประมาณ (อวท)</t>
  </si>
  <si>
    <t xml:space="preserve">          2.5.57  โครงการแข่งขันกีฬาสีภายในวิทยาลัยการอาชีพหนองเรือ</t>
  </si>
  <si>
    <t xml:space="preserve">          2.5.59  โครงการปฐมนิเทศนักเรียน นักศึกษา ปีการศึกษา 2564 (วก.หนองเรือ)</t>
  </si>
  <si>
    <t xml:space="preserve">          2.5.60  โครงการปฐมนิเทศนักเรียน นักศึกษาก่อนออกฝึกประสบการ ปี 2563</t>
  </si>
  <si>
    <t xml:space="preserve">          2.5.62  โครงการสอนซ่อมเสริมและเตรียมความพร้อมในการสอบ V-NET</t>
  </si>
  <si>
    <t xml:space="preserve">          2.5.61  โครงการเดินทางไกลและอยู่ค่ายพักแรม (วก.หนองเรือ)</t>
  </si>
  <si>
    <t xml:space="preserve">          2.5.58  โครงการกิจกรรมไหว้ครูประจำปีการศึกษา 2564</t>
  </si>
  <si>
    <t xml:space="preserve">          2.5.63  โครงการส่งเสริมการเรียนภาษาจีน</t>
  </si>
  <si>
    <t xml:space="preserve">          2.5.64  โครงการ  English Thru Wall</t>
  </si>
  <si>
    <t xml:space="preserve">          2.5.65  โครงการวันสุนทรภู่และวันภาษาไทยแห่งชาติ</t>
  </si>
  <si>
    <t xml:space="preserve">          2.5.66  โครงการสอบวัดความรู้ด้านภาษาอังกฤษให้กับครูและบุคลากรทางการ                         ศึกษาวิทยาลัยเทคนิคขอนแก่น</t>
  </si>
  <si>
    <t xml:space="preserve">          2.5.67  โครงการสอบธรรมศึกษา นักเรียน นักศึกษาวิทยาลัยเทคนิคขอนแก่น</t>
  </si>
  <si>
    <t xml:space="preserve">          2.5.68  โครงการอบรมพัฒนาศักยภาพภาษาอังกฤษให้กับครูและบุคลการทางการศึกษาวิทยาลัยเทคนิคขอนแก่น</t>
  </si>
  <si>
    <t xml:space="preserve">          2.5.69  โครงการอบรมบุคลากรของวิทยาลัยเทคนิคขอนแก่น หลักสูตร การพัฒนาระบบเทคโนโลยีการพัฒนาระบบเทคโนโลยีสารสนเทศในการบริหารจัดการฯ</t>
  </si>
  <si>
    <t xml:space="preserve">          2.5.70  โครงการทดสอบมาตรฐานวิชาชีพ ประจำปีการศึกษา 2563</t>
  </si>
  <si>
    <t xml:space="preserve">          2.5.71  โครงการแนะแนวทวิศึกษา</t>
  </si>
  <si>
    <t xml:space="preserve">          2.5.72  โครงการแข่งขันทักษะวิชาชีพภายในนสถานศึกษา</t>
  </si>
  <si>
    <t xml:space="preserve">          2.5.73  โครงการแข่งขันทักษะวิชาชีพระดับอาชีวศึกษาจังหวัดขอนแก่น</t>
  </si>
  <si>
    <t xml:space="preserve">          2.5.74  โครงการแข่งขันทักษะวิชาชีพระดับภาคตะวันออกเฉียงเหนือ</t>
  </si>
  <si>
    <t xml:space="preserve">          2.5.75  โครงการแข่งขันทักษะวิชาชีพระดับชาติ</t>
  </si>
  <si>
    <t xml:space="preserve">          2.5.76  โครงการพัฒนาการจัดทำแผนการสอนรายวิชา</t>
  </si>
  <si>
    <t xml:space="preserve">          2.5.77  โครงการประเมินการใช้แผนการสอน</t>
  </si>
  <si>
    <t xml:space="preserve">          2.5.78  โครงการติดตามนิเทศนักศึกษาฝึกประสบการวิชาชีพ/ฝึกอาชีพระบบทวิภาคี</t>
  </si>
  <si>
    <t xml:space="preserve">          2.5.79  โครงการปฐมนิเทศนักเรียน นักศึกษาฝึกประสบการวิชาชีพ/ฝึกอาชีพ1/64</t>
  </si>
  <si>
    <t xml:space="preserve">          2.5.80  โครงการปฐมนิเทศนักเรียน นักศึกษาฝึกประสบการวิชาชีพ/ฝึกอาชีพ2.5/64</t>
  </si>
  <si>
    <t xml:space="preserve">          2.5.81  โครงการเชิดชูเกียรติสถานประกอบการ</t>
  </si>
  <si>
    <t xml:space="preserve">          2.5.82  โครงการอบรมครูฝึกในสถานประกอบการ</t>
  </si>
  <si>
    <t xml:space="preserve">          2.5.83  โครงการประชุมผู้ปกครอง และปฐมนิเทศนักศึกษาระบบทวิภาคี</t>
  </si>
  <si>
    <t xml:space="preserve">          2.5.84  โครงการจัดซื้อหนังสือ (ระดับ ปวช. และ ปวส.)</t>
  </si>
  <si>
    <t xml:space="preserve">          2.5.85  โครงการสัปดาห์ห้องสมุด</t>
  </si>
  <si>
    <t xml:space="preserve">          2.5.86  โครงการส่งเสริมการรักการอ่าน</t>
  </si>
  <si>
    <t xml:space="preserve">          2.5.87  โครงการจัดจัดซื้อวารสาร หนังสือพิมพ์ และสื่ออิเล็กทรอนิกส์ สำหรับ                             ให้บริการในห้องสมุดสารสนเทศ</t>
  </si>
  <si>
    <t xml:space="preserve">          2.5.88  โครงการพัฒนาห้องสมุดมีชีวิตเพื่อสร้างนิสัยการรักาการอ่าน</t>
  </si>
  <si>
    <t xml:space="preserve">          2.5.89  โครงการปรับปรุงพัฒนาอาคารสถานที่ภายในวิทยาลัยเทคนิค</t>
  </si>
  <si>
    <t xml:space="preserve">          2.5.90  โครงการพัฒนาสิ่อการเรียน การสอนกลุ่มรายวิชาเครืองกลไฟฟ้า</t>
  </si>
  <si>
    <t xml:space="preserve">          2.5.91  โครงการศึกษาดูงานและนิเทศนักศึกษาฝึกงานสถานประกอบการ</t>
  </si>
  <si>
    <t xml:space="preserve">          2.5.92  โครงการอบรมโปรแกรม SPSS for Windows</t>
  </si>
  <si>
    <t xml:space="preserve">          2.5.93  โครงการศึกษาดูงานสำนักหอสมุดมหาวิทยาลัยขอนแก่น</t>
  </si>
  <si>
    <t xml:space="preserve">          2.5.94  โครงการอบรมเชิงปกิบัติการ การพัฒนาทักษะการจัดโครงการฝึกอบรมฯ</t>
  </si>
  <si>
    <t xml:space="preserve">          2.5.95  โครงการจัดนิทัศการภาษาอังกฤษ </t>
  </si>
  <si>
    <t xml:space="preserve">          2.5.96  โครงการสัมมนาเชิงปฏิบัติการการจัดทำแผนปฏิบัติการ</t>
  </si>
  <si>
    <t xml:space="preserve">          2.5.97  โครงการปฐมนิเทศนักศึกษาใหม่</t>
  </si>
  <si>
    <t xml:space="preserve">          2.5.98  โครงการพัฒนาบุคลากรในสถานประกอบการ</t>
  </si>
  <si>
    <t xml:space="preserve">          2.5.99  โครงการจัดทำซุ้มแสดงความยินดีกับบัณฑิต</t>
  </si>
  <si>
    <t xml:space="preserve">          2.5.25  โครงการอบรมการสร้างความเข้าใจหลักเกณฑ์และแนวปฏิบัติการ                      คุณภาพภายในสถานศึกษา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</si>
</sst>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.0"/>
    <numFmt numFmtId="193" formatCode="0.00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_-* #,##0.0_-;\-* #,##0.0_-;_-* &quot;-&quot;??_-;_-@_-"/>
    <numFmt numFmtId="199" formatCode="_-* #,##0_-;\-* #,##0_-;_-* &quot;-&quot;??_-;_-@_-"/>
  </numFmts>
  <fonts count="81">
    <font>
      <sz val="16"/>
      <name val="TH Sarabun New"/>
      <family val="0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TH SarabunPSK"/>
      <family val="2"/>
    </font>
    <font>
      <sz val="11"/>
      <name val="Calibri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20"/>
      <color indexed="49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TH Sarabun New"/>
      <family val="2"/>
    </font>
    <font>
      <u val="single"/>
      <sz val="16"/>
      <color indexed="12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9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6"/>
      <color indexed="10"/>
      <name val="TH Sarabun New"/>
      <family val="0"/>
    </font>
    <font>
      <b/>
      <sz val="20"/>
      <color indexed="62"/>
      <name val="TH SarabunPSK"/>
      <family val="2"/>
    </font>
    <font>
      <sz val="16"/>
      <color indexed="9"/>
      <name val="TH SarabunPSK"/>
      <family val="2"/>
    </font>
    <font>
      <sz val="16"/>
      <color indexed="9"/>
      <name val="TH Sarabun New"/>
      <family val="0"/>
    </font>
    <font>
      <sz val="15"/>
      <color indexed="9"/>
      <name val="TH SarabunPSK"/>
      <family val="2"/>
    </font>
    <font>
      <b/>
      <sz val="15"/>
      <color indexed="9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9"/>
      <name val="TH SarabunPSK"/>
      <family val="2"/>
    </font>
    <font>
      <b/>
      <sz val="19"/>
      <color indexed="4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TH Sarabun New"/>
      <family val="2"/>
    </font>
    <font>
      <u val="single"/>
      <sz val="16"/>
      <color theme="10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PSK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sz val="16"/>
      <color rgb="FFFF0000"/>
      <name val="TH Sarabun New"/>
      <family val="0"/>
    </font>
    <font>
      <b/>
      <sz val="20"/>
      <color rgb="FF1F4E79"/>
      <name val="TH SarabunPSK"/>
      <family val="2"/>
    </font>
    <font>
      <b/>
      <sz val="20"/>
      <color rgb="FF2E74B5"/>
      <name val="TH SarabunPSK"/>
      <family val="2"/>
    </font>
    <font>
      <sz val="16"/>
      <color theme="0"/>
      <name val="TH SarabunPSK"/>
      <family val="2"/>
    </font>
    <font>
      <sz val="16"/>
      <color theme="0"/>
      <name val="TH Sarabun New"/>
      <family val="0"/>
    </font>
    <font>
      <sz val="15"/>
      <color theme="0"/>
      <name val="TH SarabunPSK"/>
      <family val="2"/>
    </font>
    <font>
      <b/>
      <sz val="15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0"/>
      <name val="TH SarabunPSK"/>
      <family val="2"/>
    </font>
    <font>
      <b/>
      <sz val="19"/>
      <color rgb="FF2E74B5"/>
      <name val="TH SarabunPSK"/>
      <family val="2"/>
    </font>
    <font>
      <b/>
      <sz val="8"/>
      <name val="TH Sarabun Ne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43" fontId="4" fillId="34" borderId="10" xfId="38" applyFont="1" applyFill="1" applyBorder="1" applyAlignment="1">
      <alignment horizontal="center"/>
    </xf>
    <xf numFmtId="43" fontId="4" fillId="34" borderId="11" xfId="38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36" borderId="13" xfId="0" applyFont="1" applyFill="1" applyBorder="1" applyAlignment="1">
      <alignment horizontal="right"/>
    </xf>
    <xf numFmtId="0" fontId="4" fillId="16" borderId="13" xfId="0" applyFont="1" applyFill="1" applyBorder="1" applyAlignment="1">
      <alignment/>
    </xf>
    <xf numFmtId="43" fontId="1" fillId="16" borderId="13" xfId="38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1" xfId="0" applyFont="1" applyFill="1" applyBorder="1" applyAlignment="1">
      <alignment vertical="top" wrapText="1"/>
    </xf>
    <xf numFmtId="43" fontId="1" fillId="35" borderId="11" xfId="38" applyFont="1" applyFill="1" applyBorder="1" applyAlignment="1">
      <alignment/>
    </xf>
    <xf numFmtId="43" fontId="4" fillId="35" borderId="11" xfId="38" applyFont="1" applyFill="1" applyBorder="1" applyAlignment="1">
      <alignment/>
    </xf>
    <xf numFmtId="43" fontId="4" fillId="35" borderId="10" xfId="38" applyFont="1" applyFill="1" applyBorder="1" applyAlignment="1">
      <alignment/>
    </xf>
    <xf numFmtId="0" fontId="1" fillId="35" borderId="14" xfId="0" applyFont="1" applyFill="1" applyBorder="1" applyAlignment="1">
      <alignment vertical="top" wrapText="1"/>
    </xf>
    <xf numFmtId="43" fontId="1" fillId="35" borderId="14" xfId="38" applyFont="1" applyFill="1" applyBorder="1" applyAlignment="1">
      <alignment/>
    </xf>
    <xf numFmtId="43" fontId="4" fillId="35" borderId="14" xfId="38" applyFont="1" applyFill="1" applyBorder="1" applyAlignment="1">
      <alignment/>
    </xf>
    <xf numFmtId="0" fontId="4" fillId="16" borderId="13" xfId="0" applyFont="1" applyFill="1" applyBorder="1" applyAlignment="1">
      <alignment vertical="top" wrapText="1"/>
    </xf>
    <xf numFmtId="43" fontId="4" fillId="16" borderId="13" xfId="38" applyFont="1" applyFill="1" applyBorder="1" applyAlignment="1">
      <alignment/>
    </xf>
    <xf numFmtId="0" fontId="4" fillId="37" borderId="13" xfId="0" applyFont="1" applyFill="1" applyBorder="1" applyAlignment="1">
      <alignment vertical="top" wrapText="1"/>
    </xf>
    <xf numFmtId="43" fontId="4" fillId="37" borderId="13" xfId="38" applyFont="1" applyFill="1" applyBorder="1" applyAlignment="1">
      <alignment/>
    </xf>
    <xf numFmtId="0" fontId="1" fillId="35" borderId="15" xfId="0" applyFont="1" applyFill="1" applyBorder="1" applyAlignment="1">
      <alignment vertical="top" wrapText="1"/>
    </xf>
    <xf numFmtId="43" fontId="1" fillId="35" borderId="15" xfId="38" applyFont="1" applyFill="1" applyBorder="1" applyAlignment="1">
      <alignment/>
    </xf>
    <xf numFmtId="43" fontId="4" fillId="35" borderId="15" xfId="38" applyFont="1" applyFill="1" applyBorder="1" applyAlignment="1">
      <alignment/>
    </xf>
    <xf numFmtId="43" fontId="4" fillId="35" borderId="16" xfId="38" applyFont="1" applyFill="1" applyBorder="1" applyAlignment="1">
      <alignment/>
    </xf>
    <xf numFmtId="43" fontId="4" fillId="35" borderId="12" xfId="38" applyFont="1" applyFill="1" applyBorder="1" applyAlignment="1">
      <alignment/>
    </xf>
    <xf numFmtId="43" fontId="1" fillId="35" borderId="17" xfId="38" applyFont="1" applyFill="1" applyBorder="1" applyAlignment="1">
      <alignment/>
    </xf>
    <xf numFmtId="43" fontId="4" fillId="35" borderId="17" xfId="38" applyFont="1" applyFill="1" applyBorder="1" applyAlignment="1">
      <alignment/>
    </xf>
    <xf numFmtId="0" fontId="1" fillId="35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43" fontId="4" fillId="35" borderId="18" xfId="38" applyFont="1" applyFill="1" applyBorder="1" applyAlignment="1">
      <alignment/>
    </xf>
    <xf numFmtId="0" fontId="4" fillId="38" borderId="14" xfId="0" applyFont="1" applyFill="1" applyBorder="1" applyAlignment="1">
      <alignment vertical="top" wrapText="1"/>
    </xf>
    <xf numFmtId="43" fontId="4" fillId="38" borderId="14" xfId="38" applyFont="1" applyFill="1" applyBorder="1" applyAlignment="1">
      <alignment/>
    </xf>
    <xf numFmtId="43" fontId="4" fillId="38" borderId="17" xfId="38" applyFont="1" applyFill="1" applyBorder="1" applyAlignment="1">
      <alignment/>
    </xf>
    <xf numFmtId="43" fontId="4" fillId="35" borderId="19" xfId="38" applyFont="1" applyFill="1" applyBorder="1" applyAlignment="1">
      <alignment/>
    </xf>
    <xf numFmtId="0" fontId="4" fillId="37" borderId="13" xfId="0" applyFont="1" applyFill="1" applyBorder="1" applyAlignment="1">
      <alignment horizontal="left" vertical="top" wrapText="1"/>
    </xf>
    <xf numFmtId="43" fontId="1" fillId="37" borderId="13" xfId="38" applyFont="1" applyFill="1" applyBorder="1" applyAlignment="1">
      <alignment/>
    </xf>
    <xf numFmtId="43" fontId="1" fillId="35" borderId="20" xfId="38" applyFont="1" applyFill="1" applyBorder="1" applyAlignment="1">
      <alignment/>
    </xf>
    <xf numFmtId="43" fontId="1" fillId="35" borderId="21" xfId="38" applyFont="1" applyFill="1" applyBorder="1" applyAlignment="1">
      <alignment/>
    </xf>
    <xf numFmtId="43" fontId="4" fillId="35" borderId="21" xfId="38" applyFont="1" applyFill="1" applyBorder="1" applyAlignment="1">
      <alignment/>
    </xf>
    <xf numFmtId="43" fontId="1" fillId="35" borderId="12" xfId="38" applyFont="1" applyFill="1" applyBorder="1" applyAlignment="1">
      <alignment/>
    </xf>
    <xf numFmtId="43" fontId="1" fillId="35" borderId="0" xfId="38" applyFont="1" applyFill="1" applyBorder="1" applyAlignment="1">
      <alignment/>
    </xf>
    <xf numFmtId="43" fontId="1" fillId="35" borderId="19" xfId="38" applyFont="1" applyFill="1" applyBorder="1" applyAlignment="1">
      <alignment/>
    </xf>
    <xf numFmtId="0" fontId="1" fillId="37" borderId="13" xfId="0" applyFont="1" applyFill="1" applyBorder="1" applyAlignment="1">
      <alignment vertical="top" wrapText="1"/>
    </xf>
    <xf numFmtId="43" fontId="4" fillId="0" borderId="20" xfId="38" applyFont="1" applyBorder="1" applyAlignment="1">
      <alignment horizontal="center"/>
    </xf>
    <xf numFmtId="43" fontId="4" fillId="34" borderId="22" xfId="38" applyFont="1" applyFill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3" fontId="4" fillId="0" borderId="11" xfId="38" applyFont="1" applyBorder="1" applyAlignment="1">
      <alignment horizontal="center"/>
    </xf>
    <xf numFmtId="43" fontId="4" fillId="36" borderId="20" xfId="38" applyFont="1" applyFill="1" applyBorder="1" applyAlignment="1">
      <alignment/>
    </xf>
    <xf numFmtId="43" fontId="1" fillId="35" borderId="11" xfId="38" applyFont="1" applyFill="1" applyBorder="1" applyAlignment="1">
      <alignment horizontal="right"/>
    </xf>
    <xf numFmtId="43" fontId="4" fillId="35" borderId="23" xfId="38" applyFont="1" applyFill="1" applyBorder="1" applyAlignment="1">
      <alignment/>
    </xf>
    <xf numFmtId="43" fontId="3" fillId="0" borderId="10" xfId="38" applyFont="1" applyBorder="1" applyAlignment="1">
      <alignment horizontal="center"/>
    </xf>
    <xf numFmtId="43" fontId="3" fillId="0" borderId="11" xfId="38" applyFont="1" applyBorder="1" applyAlignment="1">
      <alignment horizontal="center"/>
    </xf>
    <xf numFmtId="43" fontId="3" fillId="0" borderId="20" xfId="38" applyFont="1" applyBorder="1" applyAlignment="1">
      <alignment horizontal="center"/>
    </xf>
    <xf numFmtId="43" fontId="2" fillId="0" borderId="20" xfId="38" applyFont="1" applyBorder="1" applyAlignment="1">
      <alignment horizontal="center"/>
    </xf>
    <xf numFmtId="0" fontId="1" fillId="35" borderId="18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43" fontId="4" fillId="35" borderId="20" xfId="38" applyFont="1" applyFill="1" applyBorder="1" applyAlignment="1">
      <alignment/>
    </xf>
    <xf numFmtId="43" fontId="4" fillId="37" borderId="20" xfId="38" applyFont="1" applyFill="1" applyBorder="1" applyAlignment="1">
      <alignment/>
    </xf>
    <xf numFmtId="43" fontId="4" fillId="35" borderId="24" xfId="38" applyFont="1" applyFill="1" applyBorder="1" applyAlignment="1">
      <alignment/>
    </xf>
    <xf numFmtId="43" fontId="4" fillId="16" borderId="20" xfId="38" applyFont="1" applyFill="1" applyBorder="1" applyAlignment="1">
      <alignment/>
    </xf>
    <xf numFmtId="43" fontId="1" fillId="35" borderId="25" xfId="38" applyFont="1" applyFill="1" applyBorder="1" applyAlignment="1">
      <alignment/>
    </xf>
    <xf numFmtId="43" fontId="1" fillId="35" borderId="26" xfId="38" applyFont="1" applyFill="1" applyBorder="1" applyAlignment="1">
      <alignment/>
    </xf>
    <xf numFmtId="0" fontId="4" fillId="16" borderId="20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 wrapText="1"/>
    </xf>
    <xf numFmtId="43" fontId="4" fillId="37" borderId="10" xfId="38" applyFont="1" applyFill="1" applyBorder="1" applyAlignment="1">
      <alignment/>
    </xf>
    <xf numFmtId="43" fontId="1" fillId="35" borderId="27" xfId="38" applyFont="1" applyFill="1" applyBorder="1" applyAlignment="1">
      <alignment/>
    </xf>
    <xf numFmtId="43" fontId="1" fillId="38" borderId="27" xfId="38" applyFont="1" applyFill="1" applyBorder="1" applyAlignment="1">
      <alignment/>
    </xf>
    <xf numFmtId="43" fontId="4" fillId="37" borderId="28" xfId="38" applyFont="1" applyFill="1" applyBorder="1" applyAlignment="1">
      <alignment/>
    </xf>
    <xf numFmtId="43" fontId="4" fillId="16" borderId="29" xfId="38" applyFont="1" applyFill="1" applyBorder="1" applyAlignment="1">
      <alignment/>
    </xf>
    <xf numFmtId="43" fontId="1" fillId="37" borderId="30" xfId="38" applyFont="1" applyFill="1" applyBorder="1" applyAlignment="1">
      <alignment/>
    </xf>
    <xf numFmtId="43" fontId="1" fillId="35" borderId="31" xfId="38" applyFont="1" applyFill="1" applyBorder="1" applyAlignment="1">
      <alignment/>
    </xf>
    <xf numFmtId="43" fontId="1" fillId="35" borderId="32" xfId="38" applyFont="1" applyFill="1" applyBorder="1" applyAlignment="1">
      <alignment/>
    </xf>
    <xf numFmtId="43" fontId="1" fillId="38" borderId="17" xfId="38" applyFont="1" applyFill="1" applyBorder="1" applyAlignment="1">
      <alignment/>
    </xf>
    <xf numFmtId="43" fontId="4" fillId="37" borderId="30" xfId="38" applyFont="1" applyFill="1" applyBorder="1" applyAlignment="1">
      <alignment/>
    </xf>
    <xf numFmtId="43" fontId="4" fillId="37" borderId="21" xfId="38" applyFont="1" applyFill="1" applyBorder="1" applyAlignment="1">
      <alignment/>
    </xf>
    <xf numFmtId="43" fontId="1" fillId="35" borderId="29" xfId="38" applyFont="1" applyFill="1" applyBorder="1" applyAlignment="1">
      <alignment/>
    </xf>
    <xf numFmtId="43" fontId="1" fillId="35" borderId="23" xfId="38" applyFont="1" applyFill="1" applyBorder="1" applyAlignment="1">
      <alignment/>
    </xf>
    <xf numFmtId="43" fontId="4" fillId="35" borderId="31" xfId="38" applyFont="1" applyFill="1" applyBorder="1" applyAlignment="1">
      <alignment/>
    </xf>
    <xf numFmtId="43" fontId="4" fillId="35" borderId="32" xfId="38" applyFont="1" applyFill="1" applyBorder="1" applyAlignment="1">
      <alignment/>
    </xf>
    <xf numFmtId="0" fontId="1" fillId="35" borderId="23" xfId="0" applyFont="1" applyFill="1" applyBorder="1" applyAlignment="1">
      <alignment vertical="top" wrapText="1"/>
    </xf>
    <xf numFmtId="0" fontId="1" fillId="35" borderId="23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vertical="top" wrapText="1"/>
    </xf>
    <xf numFmtId="0" fontId="1" fillId="35" borderId="23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3" fontId="66" fillId="0" borderId="0" xfId="38" applyFont="1" applyBorder="1" applyAlignment="1">
      <alignment/>
    </xf>
    <xf numFmtId="43" fontId="4" fillId="0" borderId="22" xfId="38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22" xfId="0" applyFont="1" applyBorder="1" applyAlignment="1">
      <alignment/>
    </xf>
    <xf numFmtId="4" fontId="67" fillId="0" borderId="0" xfId="0" applyNumberFormat="1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4" fontId="68" fillId="39" borderId="0" xfId="0" applyNumberFormat="1" applyFont="1" applyFill="1" applyAlignment="1">
      <alignment horizontal="right" vertical="center"/>
    </xf>
    <xf numFmtId="43" fontId="4" fillId="37" borderId="0" xfId="38" applyFont="1" applyFill="1" applyBorder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justify" vertical="center" wrapText="1"/>
    </xf>
    <xf numFmtId="4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40" borderId="0" xfId="0" applyFont="1" applyFill="1" applyAlignment="1">
      <alignment vertical="center" wrapText="1"/>
    </xf>
    <xf numFmtId="0" fontId="12" fillId="40" borderId="0" xfId="0" applyFont="1" applyFill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4" fontId="11" fillId="0" borderId="0" xfId="0" applyNumberFormat="1" applyFont="1" applyAlignment="1">
      <alignment vertical="center" wrapText="1"/>
    </xf>
    <xf numFmtId="0" fontId="12" fillId="4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4" fontId="69" fillId="0" borderId="0" xfId="0" applyNumberFormat="1" applyFont="1" applyAlignment="1">
      <alignment horizontal="right"/>
    </xf>
    <xf numFmtId="0" fontId="69" fillId="0" borderId="0" xfId="0" applyFont="1" applyAlignment="1">
      <alignment horizontal="right"/>
    </xf>
    <xf numFmtId="43" fontId="69" fillId="0" borderId="0" xfId="0" applyNumberFormat="1" applyFont="1" applyAlignment="1">
      <alignment horizontal="right"/>
    </xf>
    <xf numFmtId="0" fontId="68" fillId="40" borderId="0" xfId="0" applyFont="1" applyFill="1" applyAlignment="1">
      <alignment vertical="center"/>
    </xf>
    <xf numFmtId="0" fontId="10" fillId="40" borderId="0" xfId="0" applyFont="1" applyFill="1" applyAlignment="1">
      <alignment/>
    </xf>
    <xf numFmtId="0" fontId="10" fillId="4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Alignment="1">
      <alignment vertical="center"/>
    </xf>
    <xf numFmtId="0" fontId="67" fillId="0" borderId="0" xfId="0" applyFont="1" applyAlignment="1">
      <alignment horizontal="center" vertical="center"/>
    </xf>
    <xf numFmtId="3" fontId="67" fillId="0" borderId="0" xfId="0" applyNumberFormat="1" applyFont="1" applyAlignment="1">
      <alignment horizontal="right" vertical="center"/>
    </xf>
    <xf numFmtId="0" fontId="10" fillId="39" borderId="0" xfId="0" applyFont="1" applyFill="1" applyAlignment="1">
      <alignment vertical="center"/>
    </xf>
    <xf numFmtId="0" fontId="67" fillId="39" borderId="0" xfId="0" applyFont="1" applyFill="1" applyAlignment="1">
      <alignment vertical="center"/>
    </xf>
    <xf numFmtId="0" fontId="10" fillId="39" borderId="0" xfId="0" applyFont="1" applyFill="1" applyAlignment="1">
      <alignment/>
    </xf>
    <xf numFmtId="0" fontId="67" fillId="39" borderId="0" xfId="0" applyFont="1" applyFill="1" applyAlignment="1">
      <alignment horizontal="center" vertical="center"/>
    </xf>
    <xf numFmtId="0" fontId="68" fillId="39" borderId="0" xfId="0" applyFont="1" applyFill="1" applyAlignment="1">
      <alignment horizontal="center" vertical="center"/>
    </xf>
    <xf numFmtId="0" fontId="68" fillId="40" borderId="0" xfId="0" applyFont="1" applyFill="1" applyAlignment="1">
      <alignment horizontal="center" vertical="center"/>
    </xf>
    <xf numFmtId="0" fontId="67" fillId="40" borderId="0" xfId="0" applyFont="1" applyFill="1" applyAlignment="1">
      <alignment horizontal="center" vertical="center"/>
    </xf>
    <xf numFmtId="3" fontId="68" fillId="39" borderId="0" xfId="0" applyNumberFormat="1" applyFont="1" applyFill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40" borderId="0" xfId="0" applyFont="1" applyFill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12" fillId="0" borderId="0" xfId="0" applyNumberFormat="1" applyFont="1" applyAlignment="1">
      <alignment horizontal="left" vertical="center"/>
    </xf>
    <xf numFmtId="0" fontId="12" fillId="4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justify" vertical="center" wrapText="1"/>
    </xf>
    <xf numFmtId="4" fontId="12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4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4" fontId="12" fillId="0" borderId="0" xfId="0" applyNumberFormat="1" applyFont="1" applyFill="1" applyAlignment="1">
      <alignment horizontal="right" vertical="center" wrapText="1"/>
    </xf>
    <xf numFmtId="3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3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 wrapText="1"/>
    </xf>
    <xf numFmtId="0" fontId="70" fillId="0" borderId="0" xfId="0" applyFont="1" applyAlignment="1">
      <alignment horizontal="justify" vertical="center"/>
    </xf>
    <xf numFmtId="0" fontId="12" fillId="39" borderId="0" xfId="0" applyFont="1" applyFill="1" applyAlignment="1">
      <alignment horizontal="center" vertical="center"/>
    </xf>
    <xf numFmtId="4" fontId="12" fillId="40" borderId="0" xfId="0" applyNumberFormat="1" applyFont="1" applyFill="1" applyAlignment="1">
      <alignment horizontal="right" vertical="center"/>
    </xf>
    <xf numFmtId="0" fontId="11" fillId="41" borderId="0" xfId="0" applyFont="1" applyFill="1" applyAlignment="1">
      <alignment horizontal="center" vertical="center"/>
    </xf>
    <xf numFmtId="4" fontId="11" fillId="41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4" fontId="11" fillId="41" borderId="0" xfId="0" applyNumberFormat="1" applyFont="1" applyFill="1" applyAlignment="1">
      <alignment vertical="center"/>
    </xf>
    <xf numFmtId="4" fontId="12" fillId="39" borderId="0" xfId="0" applyNumberFormat="1" applyFont="1" applyFill="1" applyAlignment="1">
      <alignment horizontal="right" vertical="center"/>
    </xf>
    <xf numFmtId="0" fontId="7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" fontId="69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9" fillId="0" borderId="0" xfId="0" applyFont="1" applyAlignment="1">
      <alignment horizontal="right" vertical="center"/>
    </xf>
    <xf numFmtId="4" fontId="0" fillId="0" borderId="0" xfId="0" applyNumberFormat="1" applyAlignment="1">
      <alignment vertical="center"/>
    </xf>
    <xf numFmtId="43" fontId="6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2" fillId="35" borderId="0" xfId="0" applyFont="1" applyFill="1" applyAlignment="1">
      <alignment/>
    </xf>
    <xf numFmtId="4" fontId="72" fillId="35" borderId="0" xfId="0" applyNumberFormat="1" applyFont="1" applyFill="1" applyAlignment="1">
      <alignment/>
    </xf>
    <xf numFmtId="43" fontId="66" fillId="35" borderId="0" xfId="0" applyNumberFormat="1" applyFont="1" applyFill="1" applyAlignment="1">
      <alignment/>
    </xf>
    <xf numFmtId="0" fontId="66" fillId="35" borderId="0" xfId="0" applyFont="1" applyFill="1" applyAlignment="1">
      <alignment/>
    </xf>
    <xf numFmtId="0" fontId="66" fillId="0" borderId="0" xfId="0" applyFont="1" applyBorder="1" applyAlignment="1">
      <alignment/>
    </xf>
    <xf numFmtId="43" fontId="66" fillId="0" borderId="0" xfId="38" applyNumberFormat="1" applyFont="1" applyBorder="1" applyAlignment="1">
      <alignment/>
    </xf>
    <xf numFmtId="43" fontId="66" fillId="0" borderId="0" xfId="0" applyNumberFormat="1" applyFont="1" applyBorder="1" applyAlignment="1">
      <alignment/>
    </xf>
    <xf numFmtId="0" fontId="73" fillId="0" borderId="0" xfId="0" applyFont="1" applyAlignment="1">
      <alignment/>
    </xf>
    <xf numFmtId="3" fontId="73" fillId="0" borderId="0" xfId="0" applyNumberFormat="1" applyFont="1" applyAlignment="1">
      <alignment/>
    </xf>
    <xf numFmtId="4" fontId="73" fillId="0" borderId="0" xfId="0" applyNumberFormat="1" applyFont="1" applyAlignment="1">
      <alignment/>
    </xf>
    <xf numFmtId="4" fontId="74" fillId="35" borderId="0" xfId="0" applyNumberFormat="1" applyFont="1" applyFill="1" applyAlignment="1">
      <alignment horizontal="right" vertical="center"/>
    </xf>
    <xf numFmtId="0" fontId="74" fillId="35" borderId="0" xfId="0" applyFont="1" applyFill="1" applyAlignment="1">
      <alignment horizontal="right" vertical="center"/>
    </xf>
    <xf numFmtId="4" fontId="75" fillId="35" borderId="0" xfId="0" applyNumberFormat="1" applyFont="1" applyFill="1" applyAlignment="1">
      <alignment horizontal="right" vertical="center"/>
    </xf>
    <xf numFmtId="0" fontId="66" fillId="35" borderId="0" xfId="0" applyFont="1" applyFill="1" applyAlignment="1">
      <alignment vertical="top"/>
    </xf>
    <xf numFmtId="0" fontId="4" fillId="0" borderId="0" xfId="0" applyFont="1" applyBorder="1" applyAlignment="1">
      <alignment vertical="top" wrapText="1"/>
    </xf>
    <xf numFmtId="43" fontId="1" fillId="35" borderId="22" xfId="38" applyFont="1" applyFill="1" applyBorder="1" applyAlignment="1">
      <alignment/>
    </xf>
    <xf numFmtId="0" fontId="72" fillId="35" borderId="0" xfId="0" applyFont="1" applyFill="1" applyBorder="1" applyAlignment="1">
      <alignment/>
    </xf>
    <xf numFmtId="43" fontId="76" fillId="35" borderId="0" xfId="38" applyFont="1" applyFill="1" applyBorder="1" applyAlignment="1">
      <alignment/>
    </xf>
    <xf numFmtId="43" fontId="77" fillId="35" borderId="0" xfId="38" applyFont="1" applyFill="1" applyAlignment="1">
      <alignment/>
    </xf>
    <xf numFmtId="43" fontId="77" fillId="37" borderId="0" xfId="38" applyFont="1" applyFill="1" applyAlignment="1">
      <alignment/>
    </xf>
    <xf numFmtId="43" fontId="76" fillId="35" borderId="0" xfId="38" applyFont="1" applyFill="1" applyAlignment="1">
      <alignment/>
    </xf>
    <xf numFmtId="43" fontId="76" fillId="37" borderId="0" xfId="38" applyFont="1" applyFill="1" applyAlignment="1">
      <alignment/>
    </xf>
    <xf numFmtId="43" fontId="76" fillId="37" borderId="0" xfId="38" applyFont="1" applyFill="1" applyBorder="1" applyAlignment="1">
      <alignment/>
    </xf>
    <xf numFmtId="43" fontId="1" fillId="37" borderId="0" xfId="38" applyFont="1" applyFill="1" applyBorder="1" applyAlignment="1">
      <alignment/>
    </xf>
    <xf numFmtId="43" fontId="1" fillId="35" borderId="10" xfId="38" applyFont="1" applyFill="1" applyBorder="1" applyAlignment="1">
      <alignment/>
    </xf>
    <xf numFmtId="43" fontId="1" fillId="35" borderId="18" xfId="38" applyFont="1" applyFill="1" applyBorder="1" applyAlignment="1">
      <alignment/>
    </xf>
    <xf numFmtId="43" fontId="1" fillId="35" borderId="24" xfId="38" applyFont="1" applyFill="1" applyBorder="1" applyAlignment="1">
      <alignment/>
    </xf>
    <xf numFmtId="43" fontId="3" fillId="0" borderId="33" xfId="38" applyFont="1" applyBorder="1" applyAlignment="1">
      <alignment horizontal="center"/>
    </xf>
    <xf numFmtId="43" fontId="1" fillId="35" borderId="23" xfId="38" applyFont="1" applyFill="1" applyBorder="1" applyAlignment="1">
      <alignment vertical="top"/>
    </xf>
    <xf numFmtId="43" fontId="1" fillId="0" borderId="14" xfId="38" applyFont="1" applyFill="1" applyBorder="1" applyAlignment="1">
      <alignment/>
    </xf>
    <xf numFmtId="43" fontId="1" fillId="0" borderId="23" xfId="38" applyFont="1" applyFill="1" applyBorder="1" applyAlignment="1">
      <alignment/>
    </xf>
    <xf numFmtId="43" fontId="4" fillId="35" borderId="23" xfId="38" applyFont="1" applyFill="1" applyBorder="1" applyAlignment="1">
      <alignment vertical="top"/>
    </xf>
    <xf numFmtId="43" fontId="1" fillId="37" borderId="11" xfId="38" applyFont="1" applyFill="1" applyBorder="1" applyAlignment="1">
      <alignment/>
    </xf>
    <xf numFmtId="43" fontId="4" fillId="0" borderId="14" xfId="38" applyFont="1" applyFill="1" applyBorder="1" applyAlignment="1">
      <alignment/>
    </xf>
    <xf numFmtId="43" fontId="4" fillId="0" borderId="23" xfId="38" applyFont="1" applyFill="1" applyBorder="1" applyAlignment="1">
      <alignment/>
    </xf>
    <xf numFmtId="43" fontId="4" fillId="37" borderId="11" xfId="38" applyFont="1" applyFill="1" applyBorder="1" applyAlignment="1">
      <alignment/>
    </xf>
    <xf numFmtId="0" fontId="66" fillId="35" borderId="25" xfId="0" applyFont="1" applyFill="1" applyBorder="1" applyAlignment="1">
      <alignment/>
    </xf>
    <xf numFmtId="0" fontId="66" fillId="35" borderId="12" xfId="0" applyFont="1" applyFill="1" applyBorder="1" applyAlignment="1">
      <alignment horizontal="center" vertical="center"/>
    </xf>
    <xf numFmtId="43" fontId="66" fillId="35" borderId="0" xfId="0" applyNumberFormat="1" applyFont="1" applyFill="1" applyBorder="1" applyAlignment="1">
      <alignment horizontal="center" vertical="center"/>
    </xf>
    <xf numFmtId="0" fontId="66" fillId="35" borderId="12" xfId="0" applyFont="1" applyFill="1" applyBorder="1" applyAlignment="1">
      <alignment horizontal="center"/>
    </xf>
    <xf numFmtId="43" fontId="66" fillId="35" borderId="0" xfId="38" applyFont="1" applyFill="1" applyBorder="1" applyAlignment="1">
      <alignment horizontal="center"/>
    </xf>
    <xf numFmtId="43" fontId="78" fillId="35" borderId="0" xfId="38" applyFont="1" applyFill="1" applyBorder="1" applyAlignment="1">
      <alignment horizontal="center"/>
    </xf>
    <xf numFmtId="43" fontId="72" fillId="35" borderId="0" xfId="38" applyFont="1" applyFill="1" applyBorder="1" applyAlignment="1">
      <alignment/>
    </xf>
    <xf numFmtId="43" fontId="66" fillId="35" borderId="0" xfId="38" applyFont="1" applyFill="1" applyBorder="1" applyAlignment="1">
      <alignment/>
    </xf>
    <xf numFmtId="43" fontId="72" fillId="35" borderId="0" xfId="0" applyNumberFormat="1" applyFont="1" applyFill="1" applyBorder="1" applyAlignment="1">
      <alignment/>
    </xf>
    <xf numFmtId="43" fontId="72" fillId="35" borderId="0" xfId="38" applyNumberFormat="1" applyFont="1" applyFill="1" applyBorder="1" applyAlignment="1">
      <alignment/>
    </xf>
    <xf numFmtId="43" fontId="4" fillId="12" borderId="11" xfId="38" applyFont="1" applyFill="1" applyBorder="1" applyAlignment="1">
      <alignment/>
    </xf>
    <xf numFmtId="43" fontId="4" fillId="12" borderId="14" xfId="38" applyFont="1" applyFill="1" applyBorder="1" applyAlignment="1">
      <alignment/>
    </xf>
    <xf numFmtId="43" fontId="4" fillId="12" borderId="15" xfId="38" applyFont="1" applyFill="1" applyBorder="1" applyAlignment="1">
      <alignment/>
    </xf>
    <xf numFmtId="43" fontId="4" fillId="12" borderId="10" xfId="38" applyFont="1" applyFill="1" applyBorder="1" applyAlignment="1">
      <alignment horizontal="center"/>
    </xf>
    <xf numFmtId="43" fontId="4" fillId="12" borderId="11" xfId="38" applyFont="1" applyFill="1" applyBorder="1" applyAlignment="1">
      <alignment horizontal="center"/>
    </xf>
    <xf numFmtId="43" fontId="4" fillId="12" borderId="20" xfId="38" applyFont="1" applyFill="1" applyBorder="1" applyAlignment="1">
      <alignment horizontal="center"/>
    </xf>
    <xf numFmtId="43" fontId="4" fillId="12" borderId="18" xfId="38" applyFont="1" applyFill="1" applyBorder="1" applyAlignment="1">
      <alignment/>
    </xf>
    <xf numFmtId="43" fontId="4" fillId="12" borderId="23" xfId="38" applyFont="1" applyFill="1" applyBorder="1" applyAlignment="1">
      <alignment/>
    </xf>
    <xf numFmtId="43" fontId="4" fillId="12" borderId="23" xfId="38" applyFont="1" applyFill="1" applyBorder="1" applyAlignment="1">
      <alignment vertical="top"/>
    </xf>
    <xf numFmtId="43" fontId="1" fillId="12" borderId="24" xfId="38" applyFont="1" applyFill="1" applyBorder="1" applyAlignment="1">
      <alignment/>
    </xf>
    <xf numFmtId="43" fontId="1" fillId="12" borderId="20" xfId="38" applyFont="1" applyFill="1" applyBorder="1" applyAlignment="1">
      <alignment/>
    </xf>
    <xf numFmtId="43" fontId="4" fillId="12" borderId="10" xfId="38" applyFont="1" applyFill="1" applyBorder="1" applyAlignment="1">
      <alignment/>
    </xf>
    <xf numFmtId="43" fontId="1" fillId="12" borderId="14" xfId="38" applyFont="1" applyFill="1" applyBorder="1" applyAlignment="1">
      <alignment/>
    </xf>
    <xf numFmtId="43" fontId="1" fillId="12" borderId="11" xfId="38" applyFont="1" applyFill="1" applyBorder="1" applyAlignment="1">
      <alignment/>
    </xf>
    <xf numFmtId="43" fontId="1" fillId="12" borderId="15" xfId="38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43" fontId="1" fillId="0" borderId="15" xfId="38" applyFont="1" applyFill="1" applyBorder="1" applyAlignment="1">
      <alignment/>
    </xf>
    <xf numFmtId="0" fontId="1" fillId="35" borderId="11" xfId="0" applyFont="1" applyFill="1" applyBorder="1" applyAlignment="1">
      <alignment/>
    </xf>
    <xf numFmtId="43" fontId="1" fillId="0" borderId="11" xfId="38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72" fillId="35" borderId="12" xfId="0" applyFont="1" applyFill="1" applyBorder="1" applyAlignment="1">
      <alignment/>
    </xf>
    <xf numFmtId="43" fontId="2" fillId="36" borderId="20" xfId="38" applyFont="1" applyFill="1" applyBorder="1" applyAlignment="1">
      <alignment/>
    </xf>
    <xf numFmtId="43" fontId="66" fillId="35" borderId="22" xfId="38" applyFont="1" applyFill="1" applyBorder="1" applyAlignment="1">
      <alignment/>
    </xf>
    <xf numFmtId="43" fontId="66" fillId="35" borderId="22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top" wrapText="1"/>
    </xf>
    <xf numFmtId="0" fontId="1" fillId="35" borderId="24" xfId="0" applyFont="1" applyFill="1" applyBorder="1" applyAlignment="1">
      <alignment vertical="top" wrapText="1"/>
    </xf>
    <xf numFmtId="43" fontId="4" fillId="34" borderId="20" xfId="38" applyFont="1" applyFill="1" applyBorder="1" applyAlignment="1">
      <alignment horizontal="center"/>
    </xf>
    <xf numFmtId="0" fontId="1" fillId="0" borderId="34" xfId="0" applyFont="1" applyFill="1" applyBorder="1" applyAlignment="1">
      <alignment vertical="top" wrapText="1"/>
    </xf>
    <xf numFmtId="43" fontId="4" fillId="35" borderId="35" xfId="38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0" borderId="36" xfId="0" applyFont="1" applyFill="1" applyBorder="1" applyAlignment="1">
      <alignment vertical="top" wrapText="1"/>
    </xf>
    <xf numFmtId="43" fontId="4" fillId="35" borderId="37" xfId="38" applyFont="1" applyFill="1" applyBorder="1" applyAlignment="1">
      <alignment/>
    </xf>
    <xf numFmtId="0" fontId="66" fillId="35" borderId="12" xfId="0" applyFont="1" applyFill="1" applyBorder="1" applyAlignment="1">
      <alignment/>
    </xf>
    <xf numFmtId="0" fontId="4" fillId="17" borderId="20" xfId="0" applyFont="1" applyFill="1" applyBorder="1" applyAlignment="1">
      <alignment vertical="top" wrapText="1"/>
    </xf>
    <xf numFmtId="43" fontId="1" fillId="17" borderId="20" xfId="38" applyFont="1" applyFill="1" applyBorder="1" applyAlignment="1">
      <alignment/>
    </xf>
    <xf numFmtId="43" fontId="4" fillId="17" borderId="20" xfId="38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66" fillId="35" borderId="0" xfId="0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42" borderId="38" xfId="0" applyFont="1" applyFill="1" applyBorder="1" applyAlignment="1">
      <alignment horizontal="center"/>
    </xf>
    <xf numFmtId="0" fontId="4" fillId="42" borderId="39" xfId="0" applyFont="1" applyFill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0" xfId="38" applyFont="1" applyBorder="1" applyAlignment="1">
      <alignment horizontal="center"/>
    </xf>
    <xf numFmtId="43" fontId="4" fillId="0" borderId="22" xfId="38" applyFont="1" applyBorder="1" applyAlignment="1">
      <alignment horizontal="center"/>
    </xf>
    <xf numFmtId="43" fontId="4" fillId="0" borderId="30" xfId="38" applyFont="1" applyBorder="1" applyAlignment="1">
      <alignment horizontal="center"/>
    </xf>
    <xf numFmtId="43" fontId="4" fillId="0" borderId="39" xfId="38" applyFont="1" applyBorder="1" applyAlignment="1">
      <alignment horizontal="center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4" fontId="12" fillId="40" borderId="0" xfId="0" applyNumberFormat="1" applyFont="1" applyFill="1" applyAlignment="1">
      <alignment horizontal="right" vertical="center" wrapText="1"/>
    </xf>
    <xf numFmtId="3" fontId="12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1" fillId="41" borderId="0" xfId="0" applyNumberFormat="1" applyFont="1" applyFill="1" applyAlignment="1">
      <alignment horizontal="right" vertical="center"/>
    </xf>
    <xf numFmtId="0" fontId="12" fillId="39" borderId="0" xfId="0" applyFont="1" applyFill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67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68" fillId="39" borderId="0" xfId="0" applyFont="1" applyFill="1" applyAlignment="1">
      <alignment horizontal="right" vertical="center"/>
    </xf>
    <xf numFmtId="0" fontId="67" fillId="41" borderId="0" xfId="0" applyFont="1" applyFill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0</xdr:col>
      <xdr:colOff>114300</xdr:colOff>
      <xdr:row>0</xdr:row>
      <xdr:rowOff>238125</xdr:rowOff>
    </xdr:to>
    <xdr:grpSp>
      <xdr:nvGrpSpPr>
        <xdr:cNvPr id="1" name="กลุ่ม 1"/>
        <xdr:cNvGrpSpPr>
          <a:grpSpLocks/>
        </xdr:cNvGrpSpPr>
      </xdr:nvGrpSpPr>
      <xdr:grpSpPr>
        <a:xfrm>
          <a:off x="0" y="85725"/>
          <a:ext cx="114300" cy="152400"/>
          <a:chOff x="0" y="0"/>
          <a:chExt cx="326571" cy="326571"/>
        </a:xfrm>
        <a:solidFill>
          <a:srgbClr val="FFFFFF"/>
        </a:solidFill>
      </xdr:grpSpPr>
      <xdr:sp>
        <xdr:nvSpPr>
          <xdr:cNvPr id="2" name="สามเหลี่ยมมุมฉาก 2"/>
          <xdr:cNvSpPr>
            <a:spLocks/>
          </xdr:cNvSpPr>
        </xdr:nvSpPr>
        <xdr:spPr>
          <a:xfrm>
            <a:off x="0" y="0"/>
            <a:ext cx="326571" cy="326571"/>
          </a:xfrm>
          <a:prstGeom prst="rtTriangle">
            <a:avLst/>
          </a:prstGeom>
          <a:solidFill>
            <a:srgbClr val="4F81BD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  <xdr:sp>
        <xdr:nvSpPr>
          <xdr:cNvPr id="3" name="สามเหลี่ยมมุมฉาก 3"/>
          <xdr:cNvSpPr>
            <a:spLocks/>
          </xdr:cNvSpPr>
        </xdr:nvSpPr>
        <xdr:spPr>
          <a:xfrm rot="5400000">
            <a:off x="0" y="0"/>
            <a:ext cx="326571" cy="326571"/>
          </a:xfrm>
          <a:prstGeom prst="rtTriangle">
            <a:avLst/>
          </a:prstGeom>
          <a:solidFill>
            <a:srgbClr val="215968"/>
          </a:solid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TH Sarabun New"/>
                <a:ea typeface="TH Sarabun New"/>
                <a:cs typeface="TH Sarabun New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43"/>
  <sheetViews>
    <sheetView showGridLines="0" showZeros="0" zoomScale="70" zoomScaleNormal="70" zoomScalePageLayoutView="80" workbookViewId="0" topLeftCell="A37">
      <selection activeCell="Q28" sqref="Q28"/>
    </sheetView>
  </sheetViews>
  <sheetFormatPr defaultColWidth="9.00390625" defaultRowHeight="24" customHeight="1"/>
  <cols>
    <col min="1" max="1" width="45.875" style="7" customWidth="1"/>
    <col min="2" max="12" width="14.25390625" style="89" customWidth="1"/>
    <col min="13" max="13" width="14.25390625" style="92" customWidth="1"/>
    <col min="14" max="14" width="14.875" style="198" customWidth="1"/>
    <col min="15" max="15" width="13.375" style="181" bestFit="1" customWidth="1"/>
    <col min="16" max="17" width="9.00390625" style="181" customWidth="1"/>
    <col min="18" max="16384" width="9.00390625" style="6" customWidth="1"/>
  </cols>
  <sheetData>
    <row r="1" spans="1:17" s="1" customFormat="1" ht="24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5"/>
      <c r="N1" s="196"/>
      <c r="O1" s="178"/>
      <c r="P1" s="178"/>
      <c r="Q1" s="178"/>
    </row>
    <row r="2" spans="1:17" s="1" customFormat="1" ht="29.25" customHeight="1">
      <c r="A2" s="266" t="s">
        <v>169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  <c r="N2" s="196" t="e">
        <f>K8-#REF!</f>
        <v>#REF!</v>
      </c>
      <c r="O2" s="178"/>
      <c r="P2" s="178"/>
      <c r="Q2" s="178"/>
    </row>
    <row r="3" spans="1:17" s="1" customFormat="1" ht="24" customHeight="1">
      <c r="A3" s="2"/>
      <c r="B3" s="269" t="s">
        <v>44</v>
      </c>
      <c r="C3" s="270"/>
      <c r="D3" s="270"/>
      <c r="E3" s="270"/>
      <c r="F3" s="270"/>
      <c r="G3" s="270"/>
      <c r="H3" s="270"/>
      <c r="I3" s="270"/>
      <c r="J3" s="270"/>
      <c r="K3" s="270"/>
      <c r="L3" s="271"/>
      <c r="M3" s="3"/>
      <c r="N3" s="196"/>
      <c r="O3" s="178"/>
      <c r="P3" s="178"/>
      <c r="Q3" s="178"/>
    </row>
    <row r="4" spans="1:17" s="1" customFormat="1" ht="24" customHeight="1">
      <c r="A4" s="50"/>
      <c r="B4" s="272" t="s">
        <v>159</v>
      </c>
      <c r="C4" s="273"/>
      <c r="D4" s="273"/>
      <c r="E4" s="273"/>
      <c r="F4" s="274"/>
      <c r="G4" s="273"/>
      <c r="H4" s="273"/>
      <c r="I4" s="273"/>
      <c r="J4" s="274"/>
      <c r="K4" s="275" t="s">
        <v>7</v>
      </c>
      <c r="L4" s="276"/>
      <c r="M4" s="4"/>
      <c r="N4" s="196"/>
      <c r="O4" s="178"/>
      <c r="P4" s="178"/>
      <c r="Q4" s="178"/>
    </row>
    <row r="5" spans="1:17" s="1" customFormat="1" ht="24" customHeight="1">
      <c r="A5" s="49" t="s">
        <v>6</v>
      </c>
      <c r="B5" s="55"/>
      <c r="C5" s="55"/>
      <c r="D5" s="55"/>
      <c r="E5" s="55"/>
      <c r="F5" s="48"/>
      <c r="G5" s="55" t="s">
        <v>53</v>
      </c>
      <c r="H5" s="55" t="s">
        <v>56</v>
      </c>
      <c r="I5" s="55" t="s">
        <v>58</v>
      </c>
      <c r="J5" s="48"/>
      <c r="K5" s="48"/>
      <c r="L5" s="48"/>
      <c r="M5" s="47" t="s">
        <v>1</v>
      </c>
      <c r="N5" s="196"/>
      <c r="O5" s="178"/>
      <c r="P5" s="178"/>
      <c r="Q5" s="178"/>
    </row>
    <row r="6" spans="1:17" s="1" customFormat="1" ht="24" customHeight="1">
      <c r="A6" s="50"/>
      <c r="B6" s="56" t="s">
        <v>3</v>
      </c>
      <c r="C6" s="56" t="s">
        <v>4</v>
      </c>
      <c r="D6" s="56" t="s">
        <v>2</v>
      </c>
      <c r="E6" s="56" t="s">
        <v>50</v>
      </c>
      <c r="F6" s="51" t="s">
        <v>0</v>
      </c>
      <c r="G6" s="56" t="s">
        <v>54</v>
      </c>
      <c r="H6" s="56" t="s">
        <v>57</v>
      </c>
      <c r="I6" s="56" t="s">
        <v>59</v>
      </c>
      <c r="J6" s="51" t="s">
        <v>0</v>
      </c>
      <c r="K6" s="51" t="s">
        <v>157</v>
      </c>
      <c r="L6" s="51" t="s">
        <v>158</v>
      </c>
      <c r="M6" s="47"/>
      <c r="N6" s="196"/>
      <c r="O6" s="178"/>
      <c r="P6" s="178"/>
      <c r="Q6" s="178"/>
    </row>
    <row r="7" spans="1:17" s="1" customFormat="1" ht="24" customHeight="1">
      <c r="A7" s="50"/>
      <c r="B7" s="57"/>
      <c r="C7" s="57"/>
      <c r="D7" s="57"/>
      <c r="E7" s="57" t="s">
        <v>51</v>
      </c>
      <c r="F7" s="46"/>
      <c r="G7" s="57" t="s">
        <v>55</v>
      </c>
      <c r="H7" s="58"/>
      <c r="I7" s="57" t="s">
        <v>60</v>
      </c>
      <c r="J7" s="46"/>
      <c r="K7" s="46"/>
      <c r="L7" s="46"/>
      <c r="M7" s="47"/>
      <c r="N7" s="196"/>
      <c r="O7" s="178"/>
      <c r="P7" s="178"/>
      <c r="Q7" s="178"/>
    </row>
    <row r="8" spans="1:17" s="1" customFormat="1" ht="24" customHeight="1">
      <c r="A8" s="8" t="s">
        <v>9</v>
      </c>
      <c r="B8" s="52">
        <f aca="true" t="shared" si="0" ref="B8:M8">SUM(B9,B20,B70,B76,B81)</f>
        <v>1575600</v>
      </c>
      <c r="C8" s="52">
        <f t="shared" si="0"/>
        <v>166413472</v>
      </c>
      <c r="D8" s="52">
        <f t="shared" si="0"/>
        <v>0</v>
      </c>
      <c r="E8" s="52">
        <f t="shared" si="0"/>
        <v>0</v>
      </c>
      <c r="F8" s="52">
        <f t="shared" si="0"/>
        <v>167989072</v>
      </c>
      <c r="G8" s="52">
        <f t="shared" si="0"/>
        <v>16411286</v>
      </c>
      <c r="H8" s="52">
        <f t="shared" si="0"/>
        <v>14285337.24</v>
      </c>
      <c r="I8" s="52">
        <f t="shared" si="0"/>
        <v>0</v>
      </c>
      <c r="J8" s="52">
        <f t="shared" si="0"/>
        <v>30696623.240000002</v>
      </c>
      <c r="K8" s="52">
        <f t="shared" si="0"/>
        <v>3911750</v>
      </c>
      <c r="L8" s="52">
        <f t="shared" si="0"/>
        <v>35938960</v>
      </c>
      <c r="M8" s="52">
        <f t="shared" si="0"/>
        <v>235353905.24</v>
      </c>
      <c r="N8" s="196"/>
      <c r="O8" s="178"/>
      <c r="P8" s="178"/>
      <c r="Q8" s="178"/>
    </row>
    <row r="9" spans="1:17" s="1" customFormat="1" ht="24" customHeight="1">
      <c r="A9" s="9" t="s">
        <v>10</v>
      </c>
      <c r="B9" s="10">
        <f>SUM(B10:B19)</f>
        <v>0</v>
      </c>
      <c r="C9" s="10">
        <f aca="true" t="shared" si="1" ref="C9:M9">SUM(C10:C19)</f>
        <v>77320322</v>
      </c>
      <c r="D9" s="10">
        <f t="shared" si="1"/>
        <v>0</v>
      </c>
      <c r="E9" s="10">
        <f t="shared" si="1"/>
        <v>0</v>
      </c>
      <c r="F9" s="10">
        <f t="shared" si="1"/>
        <v>77320322</v>
      </c>
      <c r="G9" s="10">
        <f t="shared" si="1"/>
        <v>13437080</v>
      </c>
      <c r="H9" s="10">
        <f t="shared" si="1"/>
        <v>0</v>
      </c>
      <c r="I9" s="10">
        <f t="shared" si="1"/>
        <v>0</v>
      </c>
      <c r="J9" s="10">
        <f t="shared" si="1"/>
        <v>13437080</v>
      </c>
      <c r="K9" s="10">
        <f>SUM(K10:K19)</f>
        <v>113040</v>
      </c>
      <c r="L9" s="10">
        <f t="shared" si="1"/>
        <v>1047520</v>
      </c>
      <c r="M9" s="10">
        <f t="shared" si="1"/>
        <v>91804922</v>
      </c>
      <c r="N9" s="197"/>
      <c r="O9" s="188">
        <v>2616000</v>
      </c>
      <c r="P9" s="178"/>
      <c r="Q9" s="178"/>
    </row>
    <row r="10" spans="1:17" s="11" customFormat="1" ht="24" customHeight="1">
      <c r="A10" s="12" t="s">
        <v>61</v>
      </c>
      <c r="B10" s="13">
        <v>0</v>
      </c>
      <c r="C10" s="13">
        <v>60626470</v>
      </c>
      <c r="D10" s="13">
        <v>0</v>
      </c>
      <c r="E10" s="13">
        <v>0</v>
      </c>
      <c r="F10" s="14">
        <f aca="true" t="shared" si="2" ref="F10:F20">SUM(B10:E10)</f>
        <v>60626470</v>
      </c>
      <c r="G10" s="13">
        <v>0</v>
      </c>
      <c r="H10" s="13">
        <v>0</v>
      </c>
      <c r="I10" s="13">
        <v>0</v>
      </c>
      <c r="J10" s="15">
        <f aca="true" t="shared" si="3" ref="J10:J19">SUM(G10:I10)</f>
        <v>0</v>
      </c>
      <c r="K10" s="14"/>
      <c r="L10" s="14">
        <v>0</v>
      </c>
      <c r="M10" s="15">
        <f aca="true" t="shared" si="4" ref="M10:M19">SUM(F10,J10,L10)</f>
        <v>60626470</v>
      </c>
      <c r="N10" s="197">
        <v>60626470</v>
      </c>
      <c r="O10" s="188">
        <v>601680</v>
      </c>
      <c r="P10" s="178"/>
      <c r="Q10" s="178"/>
    </row>
    <row r="11" spans="1:17" s="11" customFormat="1" ht="24" customHeight="1">
      <c r="A11" s="16" t="s">
        <v>62</v>
      </c>
      <c r="B11" s="17">
        <v>0</v>
      </c>
      <c r="C11" s="17">
        <v>10225017</v>
      </c>
      <c r="D11" s="17">
        <v>0</v>
      </c>
      <c r="E11" s="17">
        <v>0</v>
      </c>
      <c r="F11" s="18">
        <f t="shared" si="2"/>
        <v>10225017</v>
      </c>
      <c r="G11" s="17">
        <v>0</v>
      </c>
      <c r="H11" s="17">
        <v>0</v>
      </c>
      <c r="I11" s="17">
        <v>0</v>
      </c>
      <c r="J11" s="18">
        <f t="shared" si="3"/>
        <v>0</v>
      </c>
      <c r="K11" s="18"/>
      <c r="L11" s="18">
        <v>0</v>
      </c>
      <c r="M11" s="18">
        <f t="shared" si="4"/>
        <v>10225017</v>
      </c>
      <c r="N11" s="197">
        <v>10225017</v>
      </c>
      <c r="O11" s="189" t="s">
        <v>8</v>
      </c>
      <c r="P11" s="178"/>
      <c r="Q11" s="178"/>
    </row>
    <row r="12" spans="1:17" s="11" customFormat="1" ht="24" customHeight="1">
      <c r="A12" s="12" t="s">
        <v>63</v>
      </c>
      <c r="B12" s="13">
        <v>0</v>
      </c>
      <c r="C12" s="13">
        <v>1143290</v>
      </c>
      <c r="D12" s="13">
        <v>0</v>
      </c>
      <c r="E12" s="13">
        <v>0</v>
      </c>
      <c r="F12" s="14">
        <f t="shared" si="2"/>
        <v>1143290</v>
      </c>
      <c r="G12" s="13">
        <v>0</v>
      </c>
      <c r="H12" s="13">
        <v>0</v>
      </c>
      <c r="I12" s="13">
        <v>0</v>
      </c>
      <c r="J12" s="14">
        <f t="shared" si="3"/>
        <v>0</v>
      </c>
      <c r="K12" s="14"/>
      <c r="L12" s="14">
        <v>0</v>
      </c>
      <c r="M12" s="18">
        <f t="shared" si="4"/>
        <v>1143290</v>
      </c>
      <c r="N12" s="197">
        <v>1143290</v>
      </c>
      <c r="O12" s="188">
        <v>1242600</v>
      </c>
      <c r="P12" s="194"/>
      <c r="Q12" s="178"/>
    </row>
    <row r="13" spans="1:17" s="11" customFormat="1" ht="24" customHeight="1">
      <c r="A13" s="16" t="s">
        <v>64</v>
      </c>
      <c r="B13" s="17">
        <v>0</v>
      </c>
      <c r="C13" s="17">
        <v>5325545</v>
      </c>
      <c r="D13" s="17">
        <v>0</v>
      </c>
      <c r="E13" s="17">
        <v>0</v>
      </c>
      <c r="F13" s="18">
        <f t="shared" si="2"/>
        <v>5325545</v>
      </c>
      <c r="G13" s="17">
        <v>0</v>
      </c>
      <c r="H13" s="17">
        <v>0</v>
      </c>
      <c r="I13" s="17">
        <v>0</v>
      </c>
      <c r="J13" s="18">
        <f t="shared" si="3"/>
        <v>0</v>
      </c>
      <c r="K13" s="18"/>
      <c r="L13" s="18">
        <v>0</v>
      </c>
      <c r="M13" s="18">
        <f t="shared" si="4"/>
        <v>5325545</v>
      </c>
      <c r="N13" s="197">
        <v>5325545</v>
      </c>
      <c r="O13" s="190">
        <f>SUM(O9:O12)</f>
        <v>4460280</v>
      </c>
      <c r="P13" s="194"/>
      <c r="Q13" s="178"/>
    </row>
    <row r="14" spans="1:17" s="11" customFormat="1" ht="24" customHeight="1">
      <c r="A14" s="12" t="s">
        <v>65</v>
      </c>
      <c r="B14" s="13">
        <v>0</v>
      </c>
      <c r="C14" s="13">
        <v>0</v>
      </c>
      <c r="D14" s="13">
        <v>0</v>
      </c>
      <c r="E14" s="13">
        <v>0</v>
      </c>
      <c r="F14" s="14">
        <f t="shared" si="2"/>
        <v>0</v>
      </c>
      <c r="G14" s="13">
        <v>7397280</v>
      </c>
      <c r="H14" s="13">
        <v>0</v>
      </c>
      <c r="I14" s="13">
        <v>0</v>
      </c>
      <c r="J14" s="14">
        <f t="shared" si="3"/>
        <v>7397280</v>
      </c>
      <c r="K14" s="14"/>
      <c r="L14" s="14">
        <v>0</v>
      </c>
      <c r="M14" s="14">
        <f t="shared" si="4"/>
        <v>7397280</v>
      </c>
      <c r="N14" s="197">
        <v>7397280</v>
      </c>
      <c r="O14" s="178">
        <v>35000</v>
      </c>
      <c r="P14" s="178"/>
      <c r="Q14" s="178"/>
    </row>
    <row r="15" spans="1:17" s="11" customFormat="1" ht="24" customHeight="1">
      <c r="A15" s="16" t="s">
        <v>66</v>
      </c>
      <c r="B15" s="17">
        <v>0</v>
      </c>
      <c r="C15" s="17">
        <v>0</v>
      </c>
      <c r="D15" s="17">
        <v>0</v>
      </c>
      <c r="E15" s="17">
        <v>0</v>
      </c>
      <c r="F15" s="18">
        <f t="shared" si="2"/>
        <v>0</v>
      </c>
      <c r="G15" s="17">
        <v>4160600</v>
      </c>
      <c r="H15" s="17">
        <v>0</v>
      </c>
      <c r="I15" s="17">
        <v>0</v>
      </c>
      <c r="J15" s="18">
        <f t="shared" si="3"/>
        <v>4160600</v>
      </c>
      <c r="K15" s="18">
        <v>104040</v>
      </c>
      <c r="L15" s="17">
        <v>0</v>
      </c>
      <c r="M15" s="18">
        <f t="shared" si="4"/>
        <v>4160600</v>
      </c>
      <c r="N15" s="197">
        <v>4160600</v>
      </c>
      <c r="O15" s="179">
        <f>SUM(O13:O14)</f>
        <v>4495280</v>
      </c>
      <c r="P15" s="178"/>
      <c r="Q15" s="178"/>
    </row>
    <row r="16" spans="1:17" s="11" customFormat="1" ht="24" customHeight="1">
      <c r="A16" s="12" t="s">
        <v>155</v>
      </c>
      <c r="B16" s="13">
        <v>0</v>
      </c>
      <c r="C16" s="13">
        <v>0</v>
      </c>
      <c r="D16" s="13">
        <v>0</v>
      </c>
      <c r="E16" s="13">
        <v>0</v>
      </c>
      <c r="F16" s="14">
        <f t="shared" si="2"/>
        <v>0</v>
      </c>
      <c r="G16" s="13">
        <v>1141200</v>
      </c>
      <c r="H16" s="53">
        <v>0</v>
      </c>
      <c r="I16" s="13">
        <v>0</v>
      </c>
      <c r="J16" s="14">
        <f t="shared" si="3"/>
        <v>1141200</v>
      </c>
      <c r="K16" s="14"/>
      <c r="L16" s="14">
        <v>1047520</v>
      </c>
      <c r="M16" s="14">
        <f t="shared" si="4"/>
        <v>2188720</v>
      </c>
      <c r="N16" s="197">
        <v>2188720</v>
      </c>
      <c r="O16" s="178"/>
      <c r="P16" s="178"/>
      <c r="Q16" s="178"/>
    </row>
    <row r="17" spans="1:17" s="11" customFormat="1" ht="24" customHeight="1">
      <c r="A17" s="16" t="s">
        <v>67</v>
      </c>
      <c r="B17" s="17">
        <v>0</v>
      </c>
      <c r="C17" s="17">
        <v>0</v>
      </c>
      <c r="D17" s="17">
        <v>0</v>
      </c>
      <c r="E17" s="17">
        <v>0</v>
      </c>
      <c r="F17" s="18">
        <f t="shared" si="2"/>
        <v>0</v>
      </c>
      <c r="G17" s="17">
        <v>396000</v>
      </c>
      <c r="H17" s="17">
        <v>0</v>
      </c>
      <c r="I17" s="17">
        <v>0</v>
      </c>
      <c r="J17" s="18">
        <f t="shared" si="3"/>
        <v>396000</v>
      </c>
      <c r="K17" s="18"/>
      <c r="L17" s="18">
        <v>0</v>
      </c>
      <c r="M17" s="54">
        <f t="shared" si="4"/>
        <v>396000</v>
      </c>
      <c r="N17" s="197">
        <v>396000</v>
      </c>
      <c r="O17" s="178"/>
      <c r="P17" s="178"/>
      <c r="Q17" s="178"/>
    </row>
    <row r="18" spans="1:17" s="1" customFormat="1" ht="24" customHeight="1">
      <c r="A18" s="16" t="s">
        <v>68</v>
      </c>
      <c r="B18" s="17">
        <v>0</v>
      </c>
      <c r="C18" s="17">
        <v>0</v>
      </c>
      <c r="D18" s="17">
        <v>0</v>
      </c>
      <c r="E18" s="17">
        <v>0</v>
      </c>
      <c r="F18" s="18">
        <f t="shared" si="2"/>
        <v>0</v>
      </c>
      <c r="G18" s="17">
        <v>240000</v>
      </c>
      <c r="H18" s="17">
        <v>0</v>
      </c>
      <c r="I18" s="193">
        <v>0</v>
      </c>
      <c r="J18" s="18">
        <f t="shared" si="3"/>
        <v>240000</v>
      </c>
      <c r="K18" s="14">
        <v>9000</v>
      </c>
      <c r="L18" s="14">
        <v>0</v>
      </c>
      <c r="M18" s="54">
        <f t="shared" si="4"/>
        <v>240000</v>
      </c>
      <c r="N18" s="197">
        <v>240000</v>
      </c>
      <c r="O18" s="178"/>
      <c r="P18" s="178"/>
      <c r="Q18" s="178"/>
    </row>
    <row r="19" spans="1:17" s="1" customFormat="1" ht="24" customHeight="1">
      <c r="A19" s="12" t="s">
        <v>156</v>
      </c>
      <c r="B19" s="13">
        <v>0</v>
      </c>
      <c r="C19" s="13">
        <v>0</v>
      </c>
      <c r="D19" s="13">
        <v>0</v>
      </c>
      <c r="E19" s="13">
        <v>0</v>
      </c>
      <c r="F19" s="14">
        <f t="shared" si="2"/>
        <v>0</v>
      </c>
      <c r="G19" s="13">
        <v>102000</v>
      </c>
      <c r="H19" s="13">
        <v>0</v>
      </c>
      <c r="I19" s="24">
        <v>0</v>
      </c>
      <c r="J19" s="14">
        <f t="shared" si="3"/>
        <v>102000</v>
      </c>
      <c r="K19" s="14"/>
      <c r="L19" s="25">
        <v>0</v>
      </c>
      <c r="M19" s="25">
        <f t="shared" si="4"/>
        <v>102000</v>
      </c>
      <c r="N19" s="197">
        <v>102000</v>
      </c>
      <c r="O19" s="178"/>
      <c r="P19" s="178"/>
      <c r="Q19" s="178"/>
    </row>
    <row r="20" spans="1:17" s="1" customFormat="1" ht="24" customHeight="1">
      <c r="A20" s="19" t="s">
        <v>11</v>
      </c>
      <c r="B20" s="20">
        <f>SUM(B21,B26,B35,B43,B50,B53)</f>
        <v>1575600</v>
      </c>
      <c r="C20" s="20">
        <f>C21+C26+C35+C43+C50</f>
        <v>10494250</v>
      </c>
      <c r="D20" s="20">
        <v>0</v>
      </c>
      <c r="E20" s="20">
        <f aca="true" t="shared" si="5" ref="E20:L20">E21+E26+E35+E43+E50</f>
        <v>0</v>
      </c>
      <c r="F20" s="20">
        <f t="shared" si="2"/>
        <v>12069850</v>
      </c>
      <c r="G20" s="20">
        <f t="shared" si="5"/>
        <v>2974206</v>
      </c>
      <c r="H20" s="20">
        <f>SUM(H21,H26,H35,H43,H50)</f>
        <v>231284</v>
      </c>
      <c r="I20" s="20">
        <f t="shared" si="5"/>
        <v>0</v>
      </c>
      <c r="J20" s="20">
        <f t="shared" si="5"/>
        <v>3205490</v>
      </c>
      <c r="K20" s="20">
        <f>K21+K26+K35+K43+K50</f>
        <v>3298510</v>
      </c>
      <c r="L20" s="20">
        <f t="shared" si="5"/>
        <v>22556660</v>
      </c>
      <c r="M20" s="20">
        <f>M21+M26+M35+M43+M50</f>
        <v>38561250</v>
      </c>
      <c r="N20" s="196"/>
      <c r="O20" s="178"/>
      <c r="P20" s="178"/>
      <c r="Q20" s="178"/>
    </row>
    <row r="21" spans="1:17" s="5" customFormat="1" ht="24" customHeight="1">
      <c r="A21" s="21" t="s">
        <v>16</v>
      </c>
      <c r="B21" s="22">
        <f aca="true" t="shared" si="6" ref="B21:M21">SUM(B22:B25)</f>
        <v>500000</v>
      </c>
      <c r="C21" s="22">
        <f t="shared" si="6"/>
        <v>5000000</v>
      </c>
      <c r="D21" s="22">
        <f t="shared" si="6"/>
        <v>0</v>
      </c>
      <c r="E21" s="22">
        <f t="shared" si="6"/>
        <v>0</v>
      </c>
      <c r="F21" s="22">
        <f t="shared" si="6"/>
        <v>5500000</v>
      </c>
      <c r="G21" s="22">
        <f t="shared" si="6"/>
        <v>2000000</v>
      </c>
      <c r="H21" s="22">
        <f t="shared" si="6"/>
        <v>0</v>
      </c>
      <c r="I21" s="22">
        <f t="shared" si="6"/>
        <v>0</v>
      </c>
      <c r="J21" s="22">
        <f>SUM(J22:J25)</f>
        <v>2000000</v>
      </c>
      <c r="K21" s="22">
        <f>SUM(K22:K25)</f>
        <v>2029140</v>
      </c>
      <c r="L21" s="22">
        <f t="shared" si="6"/>
        <v>9800000</v>
      </c>
      <c r="M21" s="22">
        <f t="shared" si="6"/>
        <v>17300000</v>
      </c>
      <c r="N21" s="198"/>
      <c r="O21" s="181"/>
      <c r="P21" s="181"/>
      <c r="Q21" s="181"/>
    </row>
    <row r="22" spans="1:17" s="5" customFormat="1" ht="24" customHeight="1">
      <c r="A22" s="12" t="s">
        <v>17</v>
      </c>
      <c r="B22" s="13">
        <v>0</v>
      </c>
      <c r="C22" s="13">
        <v>0</v>
      </c>
      <c r="D22" s="13">
        <v>0</v>
      </c>
      <c r="E22" s="13">
        <v>0</v>
      </c>
      <c r="F22" s="14">
        <f>SUM(B22:E22)</f>
        <v>0</v>
      </c>
      <c r="G22" s="13">
        <v>0</v>
      </c>
      <c r="H22" s="13">
        <v>0</v>
      </c>
      <c r="I22" s="13">
        <v>0</v>
      </c>
      <c r="J22" s="14">
        <f>SUM(G22:I22)</f>
        <v>0</v>
      </c>
      <c r="K22" s="14"/>
      <c r="L22" s="14">
        <v>0</v>
      </c>
      <c r="M22" s="14">
        <f>F22+J22+L22</f>
        <v>0</v>
      </c>
      <c r="N22" s="198"/>
      <c r="O22" s="181"/>
      <c r="P22" s="181"/>
      <c r="Q22" s="181"/>
    </row>
    <row r="23" spans="1:17" s="5" customFormat="1" ht="24" customHeight="1">
      <c r="A23" s="16" t="s">
        <v>15</v>
      </c>
      <c r="B23" s="17">
        <v>0</v>
      </c>
      <c r="C23" s="17">
        <v>0</v>
      </c>
      <c r="D23" s="17">
        <v>0</v>
      </c>
      <c r="E23" s="17">
        <v>0</v>
      </c>
      <c r="F23" s="18">
        <f aca="true" t="shared" si="7" ref="F23:F34">SUM(B23:E23)</f>
        <v>0</v>
      </c>
      <c r="G23" s="17">
        <v>0</v>
      </c>
      <c r="H23" s="17">
        <v>0</v>
      </c>
      <c r="I23" s="17">
        <v>0</v>
      </c>
      <c r="J23" s="18">
        <f>SUM(G23:I23)</f>
        <v>0</v>
      </c>
      <c r="K23" s="18">
        <v>226800</v>
      </c>
      <c r="L23" s="18">
        <v>1300000</v>
      </c>
      <c r="M23" s="18">
        <f>F23+J23+L23</f>
        <v>1300000</v>
      </c>
      <c r="N23" s="199">
        <v>1300000</v>
      </c>
      <c r="O23" s="181"/>
      <c r="P23" s="181"/>
      <c r="Q23" s="181"/>
    </row>
    <row r="24" spans="1:17" s="5" customFormat="1" ht="24" customHeight="1">
      <c r="A24" s="12" t="s">
        <v>18</v>
      </c>
      <c r="B24" s="13">
        <v>500000</v>
      </c>
      <c r="C24" s="13">
        <v>5000000</v>
      </c>
      <c r="D24" s="13">
        <v>0</v>
      </c>
      <c r="E24" s="13">
        <v>0</v>
      </c>
      <c r="F24" s="14">
        <f t="shared" si="7"/>
        <v>5500000</v>
      </c>
      <c r="G24" s="13">
        <v>2000000</v>
      </c>
      <c r="H24" s="13">
        <v>0</v>
      </c>
      <c r="I24" s="13">
        <v>0</v>
      </c>
      <c r="J24" s="14">
        <f>SUM(G24:I24)</f>
        <v>2000000</v>
      </c>
      <c r="K24" s="14">
        <v>1802340</v>
      </c>
      <c r="L24" s="14">
        <v>8500000</v>
      </c>
      <c r="M24" s="14">
        <f>F24+J24+L24</f>
        <v>16000000</v>
      </c>
      <c r="N24" s="199">
        <v>16000000</v>
      </c>
      <c r="O24" s="181"/>
      <c r="P24" s="181"/>
      <c r="Q24" s="181"/>
    </row>
    <row r="25" spans="1:13" ht="24" customHeight="1">
      <c r="A25" s="23" t="s">
        <v>41</v>
      </c>
      <c r="B25" s="24">
        <v>0</v>
      </c>
      <c r="C25" s="24">
        <v>0</v>
      </c>
      <c r="D25" s="24">
        <v>0</v>
      </c>
      <c r="E25" s="24">
        <v>0</v>
      </c>
      <c r="F25" s="25">
        <f t="shared" si="7"/>
        <v>0</v>
      </c>
      <c r="G25" s="24">
        <v>0</v>
      </c>
      <c r="H25" s="24">
        <v>0</v>
      </c>
      <c r="I25" s="24">
        <v>0</v>
      </c>
      <c r="J25" s="25">
        <f>SUM(G25:I25)</f>
        <v>0</v>
      </c>
      <c r="K25" s="25">
        <v>0</v>
      </c>
      <c r="L25" s="25">
        <v>0</v>
      </c>
      <c r="M25" s="25">
        <f>F25+J25+L25</f>
        <v>0</v>
      </c>
    </row>
    <row r="26" spans="1:17" s="5" customFormat="1" ht="24" customHeight="1">
      <c r="A26" s="21" t="s">
        <v>19</v>
      </c>
      <c r="B26" s="22">
        <f>SUM(B27:B34)</f>
        <v>575600</v>
      </c>
      <c r="C26" s="22">
        <f aca="true" t="shared" si="8" ref="C26:L26">SUM(C27:C34)</f>
        <v>201900</v>
      </c>
      <c r="D26" s="22">
        <f t="shared" si="8"/>
        <v>0</v>
      </c>
      <c r="E26" s="22">
        <f t="shared" si="8"/>
        <v>0</v>
      </c>
      <c r="F26" s="22">
        <f t="shared" si="8"/>
        <v>777500</v>
      </c>
      <c r="G26" s="22">
        <f t="shared" si="8"/>
        <v>200000</v>
      </c>
      <c r="H26" s="22">
        <f t="shared" si="8"/>
        <v>30000</v>
      </c>
      <c r="I26" s="22">
        <f t="shared" si="8"/>
        <v>0</v>
      </c>
      <c r="J26" s="22">
        <f t="shared" si="8"/>
        <v>230000</v>
      </c>
      <c r="K26" s="22">
        <f t="shared" si="8"/>
        <v>135330</v>
      </c>
      <c r="L26" s="22">
        <f t="shared" si="8"/>
        <v>3932500</v>
      </c>
      <c r="M26" s="22">
        <f>SUM(M27:M34)</f>
        <v>4940000</v>
      </c>
      <c r="N26" s="198"/>
      <c r="O26" s="181"/>
      <c r="P26" s="181"/>
      <c r="Q26" s="181"/>
    </row>
    <row r="27" spans="1:17" s="5" customFormat="1" ht="24" customHeight="1">
      <c r="A27" s="12" t="s">
        <v>20</v>
      </c>
      <c r="B27" s="13">
        <v>0</v>
      </c>
      <c r="C27" s="13">
        <v>0</v>
      </c>
      <c r="D27" s="13">
        <v>0</v>
      </c>
      <c r="E27" s="13">
        <v>0</v>
      </c>
      <c r="F27" s="14">
        <f>SUM(B27:E27)</f>
        <v>0</v>
      </c>
      <c r="G27" s="13">
        <v>0</v>
      </c>
      <c r="H27" s="13">
        <v>0</v>
      </c>
      <c r="I27" s="13">
        <v>0</v>
      </c>
      <c r="J27" s="14">
        <f aca="true" t="shared" si="9" ref="J27:J34">SUM(G27:I27)</f>
        <v>0</v>
      </c>
      <c r="K27" s="14"/>
      <c r="L27" s="14">
        <v>0</v>
      </c>
      <c r="M27" s="63">
        <f aca="true" t="shared" si="10" ref="M27:M35">SUM(F27,J27,L27)</f>
        <v>0</v>
      </c>
      <c r="N27" s="198"/>
      <c r="O27" s="181"/>
      <c r="P27" s="181"/>
      <c r="Q27" s="181"/>
    </row>
    <row r="28" spans="1:17" s="5" customFormat="1" ht="24" customHeight="1">
      <c r="A28" s="16" t="s">
        <v>21</v>
      </c>
      <c r="B28" s="17">
        <v>0</v>
      </c>
      <c r="C28" s="17">
        <v>0</v>
      </c>
      <c r="D28" s="17">
        <v>0</v>
      </c>
      <c r="E28" s="17">
        <v>0</v>
      </c>
      <c r="F28" s="18">
        <f t="shared" si="7"/>
        <v>0</v>
      </c>
      <c r="G28" s="17">
        <v>0</v>
      </c>
      <c r="H28" s="17">
        <v>0</v>
      </c>
      <c r="I28" s="17">
        <v>0</v>
      </c>
      <c r="J28" s="18">
        <f t="shared" si="9"/>
        <v>0</v>
      </c>
      <c r="K28" s="18"/>
      <c r="L28" s="18">
        <v>0</v>
      </c>
      <c r="M28" s="18">
        <f t="shared" si="10"/>
        <v>0</v>
      </c>
      <c r="N28" s="198"/>
      <c r="O28" s="181"/>
      <c r="P28" s="181"/>
      <c r="Q28" s="181"/>
    </row>
    <row r="29" spans="1:17" s="5" customFormat="1" ht="24" customHeight="1">
      <c r="A29" s="12" t="s">
        <v>22</v>
      </c>
      <c r="B29" s="13">
        <v>0</v>
      </c>
      <c r="C29" s="13">
        <v>0</v>
      </c>
      <c r="D29" s="13">
        <v>0</v>
      </c>
      <c r="E29" s="13">
        <v>0</v>
      </c>
      <c r="F29" s="14">
        <f t="shared" si="7"/>
        <v>0</v>
      </c>
      <c r="G29" s="13">
        <v>200000</v>
      </c>
      <c r="H29" s="13">
        <v>30000</v>
      </c>
      <c r="I29" s="13">
        <v>0</v>
      </c>
      <c r="J29" s="14">
        <f t="shared" si="9"/>
        <v>230000</v>
      </c>
      <c r="K29" s="14">
        <v>130000</v>
      </c>
      <c r="L29" s="14">
        <v>1870000</v>
      </c>
      <c r="M29" s="18">
        <f t="shared" si="10"/>
        <v>2100000</v>
      </c>
      <c r="N29" s="198">
        <v>2000000</v>
      </c>
      <c r="O29" s="181"/>
      <c r="P29" s="181"/>
      <c r="Q29" s="181"/>
    </row>
    <row r="30" spans="1:17" s="5" customFormat="1" ht="24" customHeight="1">
      <c r="A30" s="16" t="s">
        <v>23</v>
      </c>
      <c r="B30" s="17">
        <v>100000</v>
      </c>
      <c r="C30" s="17">
        <v>0</v>
      </c>
      <c r="D30" s="17">
        <v>0</v>
      </c>
      <c r="E30" s="17">
        <v>0</v>
      </c>
      <c r="F30" s="18">
        <f t="shared" si="7"/>
        <v>100000</v>
      </c>
      <c r="G30" s="17">
        <v>0</v>
      </c>
      <c r="H30" s="17">
        <v>0</v>
      </c>
      <c r="I30" s="17">
        <v>0</v>
      </c>
      <c r="J30" s="18">
        <f t="shared" si="9"/>
        <v>0</v>
      </c>
      <c r="K30" s="18"/>
      <c r="L30" s="18">
        <v>0</v>
      </c>
      <c r="M30" s="18">
        <f t="shared" si="10"/>
        <v>100000</v>
      </c>
      <c r="N30" s="198"/>
      <c r="O30" s="181"/>
      <c r="P30" s="181"/>
      <c r="Q30" s="181"/>
    </row>
    <row r="31" spans="1:17" s="5" customFormat="1" ht="24" customHeight="1">
      <c r="A31" s="12" t="s">
        <v>24</v>
      </c>
      <c r="B31" s="13">
        <v>0</v>
      </c>
      <c r="C31" s="13">
        <v>0</v>
      </c>
      <c r="D31" s="13">
        <v>0</v>
      </c>
      <c r="E31" s="13">
        <v>0</v>
      </c>
      <c r="F31" s="14">
        <f t="shared" si="7"/>
        <v>0</v>
      </c>
      <c r="G31" s="13">
        <v>0</v>
      </c>
      <c r="H31" s="13">
        <v>0</v>
      </c>
      <c r="I31" s="13">
        <v>0</v>
      </c>
      <c r="J31" s="14">
        <f t="shared" si="9"/>
        <v>0</v>
      </c>
      <c r="K31" s="14"/>
      <c r="L31" s="14">
        <v>100000</v>
      </c>
      <c r="M31" s="18">
        <f t="shared" si="10"/>
        <v>100000</v>
      </c>
      <c r="N31" s="198"/>
      <c r="O31" s="181"/>
      <c r="P31" s="181"/>
      <c r="Q31" s="181"/>
    </row>
    <row r="32" spans="1:17" s="5" customFormat="1" ht="24" customHeight="1">
      <c r="A32" s="16" t="s">
        <v>25</v>
      </c>
      <c r="B32" s="17">
        <v>100000</v>
      </c>
      <c r="C32" s="17">
        <v>0</v>
      </c>
      <c r="D32" s="17">
        <v>0</v>
      </c>
      <c r="E32" s="17">
        <v>0</v>
      </c>
      <c r="F32" s="18">
        <f t="shared" si="7"/>
        <v>100000</v>
      </c>
      <c r="G32" s="17">
        <v>0</v>
      </c>
      <c r="H32" s="17">
        <v>0</v>
      </c>
      <c r="I32" s="17">
        <v>0</v>
      </c>
      <c r="J32" s="18">
        <f t="shared" si="9"/>
        <v>0</v>
      </c>
      <c r="K32" s="18"/>
      <c r="L32" s="18">
        <v>100000</v>
      </c>
      <c r="M32" s="18">
        <f t="shared" si="10"/>
        <v>200000</v>
      </c>
      <c r="N32" s="198"/>
      <c r="O32" s="181"/>
      <c r="P32" s="181"/>
      <c r="Q32" s="181"/>
    </row>
    <row r="33" spans="1:17" s="5" customFormat="1" ht="24" customHeight="1">
      <c r="A33" s="12" t="s">
        <v>26</v>
      </c>
      <c r="B33" s="13">
        <v>375600</v>
      </c>
      <c r="C33" s="13">
        <v>0</v>
      </c>
      <c r="D33" s="13">
        <v>0</v>
      </c>
      <c r="E33" s="13">
        <v>0</v>
      </c>
      <c r="F33" s="14">
        <f t="shared" si="7"/>
        <v>375600</v>
      </c>
      <c r="G33" s="13">
        <v>0</v>
      </c>
      <c r="H33" s="13">
        <v>0</v>
      </c>
      <c r="I33" s="13">
        <v>0</v>
      </c>
      <c r="J33" s="14">
        <f t="shared" si="9"/>
        <v>0</v>
      </c>
      <c r="K33" s="14"/>
      <c r="L33" s="14">
        <v>1324400</v>
      </c>
      <c r="M33" s="18">
        <f t="shared" si="10"/>
        <v>1700000</v>
      </c>
      <c r="N33" s="198"/>
      <c r="O33" s="181"/>
      <c r="P33" s="181"/>
      <c r="Q33" s="181"/>
    </row>
    <row r="34" spans="1:17" s="5" customFormat="1" ht="24" customHeight="1">
      <c r="A34" s="23" t="s">
        <v>27</v>
      </c>
      <c r="B34" s="24">
        <v>0</v>
      </c>
      <c r="C34" s="24">
        <v>201900</v>
      </c>
      <c r="D34" s="24">
        <v>0</v>
      </c>
      <c r="E34" s="24">
        <v>0</v>
      </c>
      <c r="F34" s="25">
        <f t="shared" si="7"/>
        <v>201900</v>
      </c>
      <c r="G34" s="24">
        <v>0</v>
      </c>
      <c r="H34" s="24">
        <v>0</v>
      </c>
      <c r="I34" s="24">
        <v>0</v>
      </c>
      <c r="J34" s="25">
        <f t="shared" si="9"/>
        <v>0</v>
      </c>
      <c r="K34" s="26">
        <v>5330</v>
      </c>
      <c r="L34" s="26">
        <v>538100</v>
      </c>
      <c r="M34" s="18">
        <f t="shared" si="10"/>
        <v>740000</v>
      </c>
      <c r="N34" s="198"/>
      <c r="O34" s="181"/>
      <c r="P34" s="181"/>
      <c r="Q34" s="181"/>
    </row>
    <row r="35" spans="1:17" s="5" customFormat="1" ht="24" customHeight="1">
      <c r="A35" s="21" t="s">
        <v>69</v>
      </c>
      <c r="B35" s="22">
        <f aca="true" t="shared" si="11" ref="B35:L35">SUM(B36:B42)</f>
        <v>0</v>
      </c>
      <c r="C35" s="22">
        <f t="shared" si="11"/>
        <v>3552350</v>
      </c>
      <c r="D35" s="22"/>
      <c r="E35" s="22">
        <f t="shared" si="11"/>
        <v>0</v>
      </c>
      <c r="F35" s="22">
        <f t="shared" si="11"/>
        <v>3552350</v>
      </c>
      <c r="G35" s="22">
        <f t="shared" si="11"/>
        <v>774206</v>
      </c>
      <c r="H35" s="22">
        <f t="shared" si="11"/>
        <v>0</v>
      </c>
      <c r="I35" s="22">
        <f t="shared" si="11"/>
        <v>0</v>
      </c>
      <c r="J35" s="22">
        <f>SUM(J36:J42)</f>
        <v>774206</v>
      </c>
      <c r="K35" s="22">
        <f>SUM(K36:K42)</f>
        <v>222360</v>
      </c>
      <c r="L35" s="22">
        <f t="shared" si="11"/>
        <v>1138444</v>
      </c>
      <c r="M35" s="62">
        <f t="shared" si="10"/>
        <v>5465000</v>
      </c>
      <c r="N35" s="198"/>
      <c r="O35" s="181"/>
      <c r="P35" s="181"/>
      <c r="Q35" s="181"/>
    </row>
    <row r="36" spans="1:17" s="5" customFormat="1" ht="24" customHeight="1">
      <c r="A36" s="12" t="s">
        <v>28</v>
      </c>
      <c r="B36" s="13">
        <v>0</v>
      </c>
      <c r="C36" s="13">
        <v>665000</v>
      </c>
      <c r="D36" s="13">
        <v>0</v>
      </c>
      <c r="E36" s="13">
        <v>0</v>
      </c>
      <c r="F36" s="14">
        <f aca="true" t="shared" si="12" ref="F36:F42">SUM(B36:E36)</f>
        <v>665000</v>
      </c>
      <c r="G36" s="13">
        <v>0</v>
      </c>
      <c r="H36" s="13">
        <v>0</v>
      </c>
      <c r="I36" s="13">
        <v>0</v>
      </c>
      <c r="J36" s="14">
        <f aca="true" t="shared" si="13" ref="J36:J42">SUM(G36:I36)</f>
        <v>0</v>
      </c>
      <c r="K36" s="14">
        <v>10000</v>
      </c>
      <c r="L36" s="14">
        <v>0</v>
      </c>
      <c r="M36" s="63">
        <f aca="true" t="shared" si="14" ref="M36:M42">SUM(F36,J36:L36)</f>
        <v>675000</v>
      </c>
      <c r="N36" s="198"/>
      <c r="O36" s="181"/>
      <c r="P36" s="181"/>
      <c r="Q36" s="181"/>
    </row>
    <row r="37" spans="1:17" s="5" customFormat="1" ht="24" customHeight="1">
      <c r="A37" s="16" t="s">
        <v>30</v>
      </c>
      <c r="B37" s="17">
        <v>0</v>
      </c>
      <c r="C37" s="17">
        <v>2887350</v>
      </c>
      <c r="D37" s="17">
        <v>0</v>
      </c>
      <c r="E37" s="17">
        <v>0</v>
      </c>
      <c r="F37" s="18">
        <f t="shared" si="12"/>
        <v>2887350</v>
      </c>
      <c r="G37" s="17">
        <v>774206</v>
      </c>
      <c r="H37" s="17">
        <v>0</v>
      </c>
      <c r="I37" s="17">
        <v>0</v>
      </c>
      <c r="J37" s="18">
        <f t="shared" si="13"/>
        <v>774206</v>
      </c>
      <c r="K37" s="18">
        <v>212360</v>
      </c>
      <c r="L37" s="18">
        <v>1138444</v>
      </c>
      <c r="M37" s="18">
        <f t="shared" si="14"/>
        <v>5012360</v>
      </c>
      <c r="N37" s="198"/>
      <c r="O37" s="181"/>
      <c r="P37" s="181"/>
      <c r="Q37" s="181"/>
    </row>
    <row r="38" spans="1:17" s="5" customFormat="1" ht="24" customHeight="1">
      <c r="A38" s="12" t="s">
        <v>31</v>
      </c>
      <c r="B38" s="13">
        <v>0</v>
      </c>
      <c r="C38" s="13">
        <v>0</v>
      </c>
      <c r="D38" s="13">
        <v>0</v>
      </c>
      <c r="E38" s="13">
        <v>0</v>
      </c>
      <c r="F38" s="14">
        <f t="shared" si="12"/>
        <v>0</v>
      </c>
      <c r="G38" s="13">
        <v>0</v>
      </c>
      <c r="H38" s="13">
        <v>0</v>
      </c>
      <c r="I38" s="13">
        <v>0</v>
      </c>
      <c r="J38" s="14">
        <f t="shared" si="13"/>
        <v>0</v>
      </c>
      <c r="K38" s="27"/>
      <c r="L38" s="27">
        <v>0</v>
      </c>
      <c r="M38" s="18">
        <f t="shared" si="14"/>
        <v>0</v>
      </c>
      <c r="N38" s="195"/>
      <c r="O38" s="181"/>
      <c r="P38" s="181"/>
      <c r="Q38" s="181"/>
    </row>
    <row r="39" spans="1:17" s="5" customFormat="1" ht="24" customHeight="1">
      <c r="A39" s="16" t="s">
        <v>32</v>
      </c>
      <c r="B39" s="17">
        <v>0</v>
      </c>
      <c r="C39" s="17">
        <v>0</v>
      </c>
      <c r="D39" s="17">
        <v>0</v>
      </c>
      <c r="E39" s="17">
        <v>0</v>
      </c>
      <c r="F39" s="18">
        <f t="shared" si="12"/>
        <v>0</v>
      </c>
      <c r="G39" s="17">
        <v>0</v>
      </c>
      <c r="H39" s="17">
        <v>0</v>
      </c>
      <c r="I39" s="17">
        <v>0</v>
      </c>
      <c r="J39" s="18">
        <f t="shared" si="13"/>
        <v>0</v>
      </c>
      <c r="K39" s="18"/>
      <c r="L39" s="18">
        <v>0</v>
      </c>
      <c r="M39" s="18">
        <f t="shared" si="14"/>
        <v>0</v>
      </c>
      <c r="N39" s="198"/>
      <c r="O39" s="181"/>
      <c r="P39" s="181"/>
      <c r="Q39" s="181"/>
    </row>
    <row r="40" spans="1:17" s="5" customFormat="1" ht="24" customHeight="1">
      <c r="A40" s="12" t="s">
        <v>33</v>
      </c>
      <c r="B40" s="13">
        <v>0</v>
      </c>
      <c r="C40" s="42">
        <v>0</v>
      </c>
      <c r="D40" s="75">
        <v>0</v>
      </c>
      <c r="E40" s="81">
        <v>0</v>
      </c>
      <c r="F40" s="14">
        <f t="shared" si="12"/>
        <v>0</v>
      </c>
      <c r="G40" s="13">
        <v>0</v>
      </c>
      <c r="H40" s="13">
        <v>0</v>
      </c>
      <c r="I40" s="13">
        <v>0</v>
      </c>
      <c r="J40" s="14">
        <f t="shared" si="13"/>
        <v>0</v>
      </c>
      <c r="K40" s="14"/>
      <c r="L40" s="14">
        <v>0</v>
      </c>
      <c r="M40" s="18">
        <f t="shared" si="14"/>
        <v>0</v>
      </c>
      <c r="N40" s="198"/>
      <c r="O40" s="181"/>
      <c r="P40" s="181"/>
      <c r="Q40" s="181"/>
    </row>
    <row r="41" spans="1:17" s="5" customFormat="1" ht="24" customHeight="1">
      <c r="A41" s="16" t="s">
        <v>34</v>
      </c>
      <c r="B41" s="17">
        <v>0</v>
      </c>
      <c r="C41" s="28">
        <v>0</v>
      </c>
      <c r="D41" s="28">
        <v>0</v>
      </c>
      <c r="E41" s="17">
        <v>0</v>
      </c>
      <c r="F41" s="18">
        <f t="shared" si="12"/>
        <v>0</v>
      </c>
      <c r="G41" s="17">
        <v>0</v>
      </c>
      <c r="H41" s="17">
        <v>0</v>
      </c>
      <c r="I41" s="17">
        <v>0</v>
      </c>
      <c r="J41" s="18">
        <f t="shared" si="13"/>
        <v>0</v>
      </c>
      <c r="K41" s="18"/>
      <c r="L41" s="18">
        <v>0</v>
      </c>
      <c r="M41" s="18">
        <f t="shared" si="14"/>
        <v>0</v>
      </c>
      <c r="N41" s="198"/>
      <c r="O41" s="181"/>
      <c r="P41" s="181"/>
      <c r="Q41" s="181"/>
    </row>
    <row r="42" spans="1:13" ht="24" customHeight="1">
      <c r="A42" s="23" t="s">
        <v>35</v>
      </c>
      <c r="B42" s="24">
        <v>0</v>
      </c>
      <c r="C42" s="44">
        <v>0</v>
      </c>
      <c r="D42" s="44">
        <v>0</v>
      </c>
      <c r="E42" s="24">
        <v>0</v>
      </c>
      <c r="F42" s="25">
        <f t="shared" si="12"/>
        <v>0</v>
      </c>
      <c r="G42" s="24">
        <v>0</v>
      </c>
      <c r="H42" s="24">
        <v>0</v>
      </c>
      <c r="I42" s="24">
        <v>0</v>
      </c>
      <c r="J42" s="25">
        <f t="shared" si="13"/>
        <v>0</v>
      </c>
      <c r="K42" s="25"/>
      <c r="L42" s="25">
        <v>0</v>
      </c>
      <c r="M42" s="25">
        <f t="shared" si="14"/>
        <v>0</v>
      </c>
    </row>
    <row r="43" spans="1:17" s="5" customFormat="1" ht="24" customHeight="1">
      <c r="A43" s="21" t="s">
        <v>70</v>
      </c>
      <c r="B43" s="22">
        <f>SUM(B44:B49)</f>
        <v>500000</v>
      </c>
      <c r="C43" s="78">
        <f aca="true" t="shared" si="15" ref="C43:M43">SUM(C44:C49)</f>
        <v>1740000</v>
      </c>
      <c r="D43" s="78">
        <f t="shared" si="15"/>
        <v>0</v>
      </c>
      <c r="E43" s="22">
        <f t="shared" si="15"/>
        <v>0</v>
      </c>
      <c r="F43" s="22">
        <f t="shared" si="15"/>
        <v>2240000</v>
      </c>
      <c r="G43" s="22">
        <f t="shared" si="15"/>
        <v>0</v>
      </c>
      <c r="H43" s="22">
        <f t="shared" si="15"/>
        <v>201284</v>
      </c>
      <c r="I43" s="22">
        <f t="shared" si="15"/>
        <v>0</v>
      </c>
      <c r="J43" s="22">
        <f>SUM(J44:J49)</f>
        <v>201284</v>
      </c>
      <c r="K43" s="22">
        <f>SUM(K44:K49)</f>
        <v>500000</v>
      </c>
      <c r="L43" s="22">
        <f t="shared" si="15"/>
        <v>3759716</v>
      </c>
      <c r="M43" s="22">
        <f t="shared" si="15"/>
        <v>6701000</v>
      </c>
      <c r="N43" s="198"/>
      <c r="O43" s="180"/>
      <c r="P43" s="181"/>
      <c r="Q43" s="181"/>
    </row>
    <row r="44" spans="1:17" s="5" customFormat="1" ht="24" customHeight="1">
      <c r="A44" s="12" t="s">
        <v>29</v>
      </c>
      <c r="B44" s="13">
        <v>0</v>
      </c>
      <c r="C44" s="42">
        <v>0</v>
      </c>
      <c r="D44" s="42">
        <v>0</v>
      </c>
      <c r="E44" s="13">
        <v>0</v>
      </c>
      <c r="F44" s="14">
        <f aca="true" t="shared" si="16" ref="F44:F49">SUM(B44:E44)</f>
        <v>0</v>
      </c>
      <c r="G44" s="13">
        <v>0</v>
      </c>
      <c r="H44" s="13">
        <v>0</v>
      </c>
      <c r="I44" s="13">
        <v>0</v>
      </c>
      <c r="J44" s="14">
        <f aca="true" t="shared" si="17" ref="J44:J49">SUM(G44:I44)</f>
        <v>0</v>
      </c>
      <c r="K44" s="14"/>
      <c r="L44" s="14">
        <v>18000</v>
      </c>
      <c r="M44" s="63">
        <f aca="true" t="shared" si="18" ref="M44:M49">SUM(F44,J44:L44)</f>
        <v>18000</v>
      </c>
      <c r="N44" s="198"/>
      <c r="O44" s="181"/>
      <c r="P44" s="181"/>
      <c r="Q44" s="181"/>
    </row>
    <row r="45" spans="1:17" s="5" customFormat="1" ht="24" customHeight="1">
      <c r="A45" s="16" t="s">
        <v>36</v>
      </c>
      <c r="B45" s="17">
        <v>0</v>
      </c>
      <c r="C45" s="28">
        <v>0</v>
      </c>
      <c r="D45" s="28">
        <v>0</v>
      </c>
      <c r="E45" s="17">
        <v>0</v>
      </c>
      <c r="F45" s="18">
        <f t="shared" si="16"/>
        <v>0</v>
      </c>
      <c r="G45" s="17">
        <v>0</v>
      </c>
      <c r="H45" s="17">
        <v>0</v>
      </c>
      <c r="I45" s="17">
        <v>0</v>
      </c>
      <c r="J45" s="18">
        <f t="shared" si="17"/>
        <v>0</v>
      </c>
      <c r="K45" s="18"/>
      <c r="L45" s="18">
        <v>774000</v>
      </c>
      <c r="M45" s="18">
        <f t="shared" si="18"/>
        <v>774000</v>
      </c>
      <c r="N45" s="198"/>
      <c r="O45" s="181"/>
      <c r="P45" s="181"/>
      <c r="Q45" s="181"/>
    </row>
    <row r="46" spans="1:17" s="5" customFormat="1" ht="24" customHeight="1">
      <c r="A46" s="12" t="s">
        <v>37</v>
      </c>
      <c r="B46" s="13">
        <v>500000</v>
      </c>
      <c r="C46" s="42">
        <v>1740000</v>
      </c>
      <c r="D46" s="42">
        <v>0</v>
      </c>
      <c r="E46" s="13">
        <v>0</v>
      </c>
      <c r="F46" s="14">
        <f t="shared" si="16"/>
        <v>2240000</v>
      </c>
      <c r="G46" s="13">
        <v>0</v>
      </c>
      <c r="H46" s="13">
        <v>201284</v>
      </c>
      <c r="I46" s="13">
        <v>0</v>
      </c>
      <c r="J46" s="14">
        <f t="shared" si="17"/>
        <v>201284</v>
      </c>
      <c r="K46" s="14">
        <v>500000</v>
      </c>
      <c r="L46" s="14">
        <v>2558716</v>
      </c>
      <c r="M46" s="18">
        <f t="shared" si="18"/>
        <v>5500000</v>
      </c>
      <c r="N46" s="198"/>
      <c r="O46" s="181"/>
      <c r="P46" s="181"/>
      <c r="Q46" s="181"/>
    </row>
    <row r="47" spans="1:17" s="5" customFormat="1" ht="24" customHeight="1">
      <c r="A47" s="16" t="s">
        <v>38</v>
      </c>
      <c r="B47" s="17">
        <v>0</v>
      </c>
      <c r="C47" s="28">
        <v>0</v>
      </c>
      <c r="D47" s="28">
        <v>0</v>
      </c>
      <c r="E47" s="17">
        <v>0</v>
      </c>
      <c r="F47" s="18">
        <f t="shared" si="16"/>
        <v>0</v>
      </c>
      <c r="G47" s="17">
        <v>0</v>
      </c>
      <c r="H47" s="17">
        <v>0</v>
      </c>
      <c r="I47" s="17">
        <v>0</v>
      </c>
      <c r="J47" s="18">
        <f t="shared" si="17"/>
        <v>0</v>
      </c>
      <c r="K47" s="18"/>
      <c r="L47" s="18">
        <v>49000</v>
      </c>
      <c r="M47" s="18">
        <f t="shared" si="18"/>
        <v>49000</v>
      </c>
      <c r="N47" s="198"/>
      <c r="O47" s="181"/>
      <c r="P47" s="181"/>
      <c r="Q47" s="181"/>
    </row>
    <row r="48" spans="1:17" s="5" customFormat="1" ht="24" customHeight="1">
      <c r="A48" s="12" t="s">
        <v>39</v>
      </c>
      <c r="B48" s="13">
        <v>0</v>
      </c>
      <c r="C48" s="42">
        <v>0</v>
      </c>
      <c r="D48" s="42">
        <v>0</v>
      </c>
      <c r="E48" s="13">
        <v>0</v>
      </c>
      <c r="F48" s="14">
        <f t="shared" si="16"/>
        <v>0</v>
      </c>
      <c r="G48" s="13">
        <v>0</v>
      </c>
      <c r="H48" s="13">
        <v>0</v>
      </c>
      <c r="I48" s="13">
        <v>0</v>
      </c>
      <c r="J48" s="14">
        <f t="shared" si="17"/>
        <v>0</v>
      </c>
      <c r="K48" s="14"/>
      <c r="L48" s="14">
        <v>290000</v>
      </c>
      <c r="M48" s="18">
        <f t="shared" si="18"/>
        <v>290000</v>
      </c>
      <c r="N48" s="198"/>
      <c r="O48" s="181"/>
      <c r="P48" s="181"/>
      <c r="Q48" s="181"/>
    </row>
    <row r="49" spans="1:17" s="5" customFormat="1" ht="24" customHeight="1">
      <c r="A49" s="23" t="s">
        <v>40</v>
      </c>
      <c r="B49" s="24">
        <v>0</v>
      </c>
      <c r="C49" s="44">
        <v>0</v>
      </c>
      <c r="D49" s="44">
        <v>0</v>
      </c>
      <c r="E49" s="24">
        <v>0</v>
      </c>
      <c r="F49" s="25">
        <f t="shared" si="16"/>
        <v>0</v>
      </c>
      <c r="G49" s="24">
        <v>0</v>
      </c>
      <c r="H49" s="24">
        <v>0</v>
      </c>
      <c r="I49" s="24">
        <v>0</v>
      </c>
      <c r="J49" s="36">
        <f t="shared" si="17"/>
        <v>0</v>
      </c>
      <c r="K49" s="36"/>
      <c r="L49" s="25">
        <v>70000</v>
      </c>
      <c r="M49" s="14">
        <f t="shared" si="18"/>
        <v>70000</v>
      </c>
      <c r="N49" s="198"/>
      <c r="O49" s="181"/>
      <c r="P49" s="181"/>
      <c r="Q49" s="181"/>
    </row>
    <row r="50" spans="1:17" s="5" customFormat="1" ht="24" customHeight="1">
      <c r="A50" s="68" t="s">
        <v>71</v>
      </c>
      <c r="B50" s="72">
        <f aca="true" t="shared" si="19" ref="B50:J50">SUM(B51:B60)</f>
        <v>0</v>
      </c>
      <c r="C50" s="79">
        <f t="shared" si="19"/>
        <v>0</v>
      </c>
      <c r="D50" s="79">
        <f t="shared" si="19"/>
        <v>0</v>
      </c>
      <c r="E50" s="79">
        <f t="shared" si="19"/>
        <v>0</v>
      </c>
      <c r="F50" s="79">
        <f t="shared" si="19"/>
        <v>0</v>
      </c>
      <c r="G50" s="79">
        <f t="shared" si="19"/>
        <v>0</v>
      </c>
      <c r="H50" s="79">
        <f t="shared" si="19"/>
        <v>0</v>
      </c>
      <c r="I50" s="79">
        <f t="shared" si="19"/>
        <v>0</v>
      </c>
      <c r="J50" s="79">
        <f t="shared" si="19"/>
        <v>0</v>
      </c>
      <c r="K50" s="79">
        <f>SUM(K51:K69)</f>
        <v>411680</v>
      </c>
      <c r="L50" s="79">
        <f>SUM(L51:L60)</f>
        <v>3926000</v>
      </c>
      <c r="M50" s="69">
        <f>SUM(M51:M60)</f>
        <v>4155250</v>
      </c>
      <c r="N50" s="195"/>
      <c r="O50" s="181" t="s">
        <v>48</v>
      </c>
      <c r="P50" s="181"/>
      <c r="Q50" s="181"/>
    </row>
    <row r="51" spans="1:14" ht="24" customHeight="1">
      <c r="A51" s="84" t="s">
        <v>76</v>
      </c>
      <c r="B51" s="65">
        <v>0</v>
      </c>
      <c r="C51" s="75">
        <v>0</v>
      </c>
      <c r="D51" s="75">
        <v>0</v>
      </c>
      <c r="E51" s="75">
        <v>0</v>
      </c>
      <c r="F51" s="82">
        <f>SUM(B51:E51)</f>
        <v>0</v>
      </c>
      <c r="G51" s="75">
        <v>0</v>
      </c>
      <c r="H51" s="75">
        <v>0</v>
      </c>
      <c r="I51" s="75">
        <v>0</v>
      </c>
      <c r="J51" s="82">
        <f>SUM(G51:I51)</f>
        <v>0</v>
      </c>
      <c r="K51" s="82">
        <v>140000</v>
      </c>
      <c r="L51" s="82">
        <v>3926000</v>
      </c>
      <c r="M51" s="54">
        <f>SUM(F51,J51:L51)</f>
        <v>4066000</v>
      </c>
      <c r="N51" s="195"/>
    </row>
    <row r="52" spans="1:17" s="5" customFormat="1" ht="24" customHeight="1">
      <c r="A52" s="59" t="s">
        <v>75</v>
      </c>
      <c r="B52" s="66"/>
      <c r="C52" s="76"/>
      <c r="D52" s="76"/>
      <c r="E52" s="76"/>
      <c r="F52" s="83"/>
      <c r="G52" s="76"/>
      <c r="H52" s="76"/>
      <c r="I52" s="76"/>
      <c r="J52" s="83"/>
      <c r="K52" s="83"/>
      <c r="L52" s="83"/>
      <c r="M52" s="32"/>
      <c r="N52" s="195"/>
      <c r="O52" s="181"/>
      <c r="P52" s="181"/>
      <c r="Q52" s="181"/>
    </row>
    <row r="53" spans="1:17" s="5" customFormat="1" ht="24" customHeight="1">
      <c r="A53" s="33" t="s">
        <v>49</v>
      </c>
      <c r="B53" s="71"/>
      <c r="C53" s="77"/>
      <c r="D53" s="77"/>
      <c r="E53" s="77"/>
      <c r="F53" s="35"/>
      <c r="G53" s="77"/>
      <c r="H53" s="77"/>
      <c r="I53" s="77"/>
      <c r="J53" s="35"/>
      <c r="K53" s="35">
        <v>0</v>
      </c>
      <c r="L53" s="35"/>
      <c r="M53" s="34"/>
      <c r="N53" s="195"/>
      <c r="O53" s="181"/>
      <c r="P53" s="181"/>
      <c r="Q53" s="181"/>
    </row>
    <row r="54" spans="1:17" s="5" customFormat="1" ht="24" customHeight="1">
      <c r="A54" s="16" t="s">
        <v>197</v>
      </c>
      <c r="B54" s="70">
        <v>0</v>
      </c>
      <c r="C54" s="28">
        <v>0</v>
      </c>
      <c r="D54" s="28">
        <v>0</v>
      </c>
      <c r="E54" s="28"/>
      <c r="F54" s="29">
        <f>SUM(B54:E54)</f>
        <v>0</v>
      </c>
      <c r="G54" s="28">
        <v>0</v>
      </c>
      <c r="H54" s="28">
        <v>0</v>
      </c>
      <c r="I54" s="28">
        <v>0</v>
      </c>
      <c r="J54" s="29">
        <f>SUM(G54:I54)</f>
        <v>0</v>
      </c>
      <c r="K54" s="29">
        <v>17920</v>
      </c>
      <c r="L54" s="28"/>
      <c r="M54" s="18">
        <f>SUM(F54,J54:L54)</f>
        <v>17920</v>
      </c>
      <c r="N54" s="195"/>
      <c r="O54" s="181"/>
      <c r="P54" s="181"/>
      <c r="Q54" s="181"/>
    </row>
    <row r="55" spans="1:17" s="5" customFormat="1" ht="51.75" customHeight="1">
      <c r="A55" s="84" t="s">
        <v>199</v>
      </c>
      <c r="B55" s="65"/>
      <c r="C55" s="75"/>
      <c r="D55" s="75"/>
      <c r="E55" s="75"/>
      <c r="F55" s="82"/>
      <c r="G55" s="75"/>
      <c r="H55" s="75"/>
      <c r="I55" s="75"/>
      <c r="J55" s="82"/>
      <c r="K55" s="82">
        <v>21000</v>
      </c>
      <c r="L55" s="75"/>
      <c r="M55" s="18"/>
      <c r="N55" s="195"/>
      <c r="O55" s="181"/>
      <c r="P55" s="181"/>
      <c r="Q55" s="181"/>
    </row>
    <row r="56" spans="1:17" s="5" customFormat="1" ht="24" customHeight="1">
      <c r="A56" s="84" t="s">
        <v>200</v>
      </c>
      <c r="B56" s="65">
        <v>0</v>
      </c>
      <c r="C56" s="75">
        <v>0</v>
      </c>
      <c r="D56" s="75">
        <v>0</v>
      </c>
      <c r="E56" s="75"/>
      <c r="F56" s="82">
        <f>SUM(B56:E56)</f>
        <v>0</v>
      </c>
      <c r="G56" s="75">
        <v>0</v>
      </c>
      <c r="H56" s="75">
        <v>0</v>
      </c>
      <c r="I56" s="75">
        <v>0</v>
      </c>
      <c r="J56" s="82">
        <f>SUM(G56:I56)</f>
        <v>0</v>
      </c>
      <c r="K56" s="82">
        <v>41880</v>
      </c>
      <c r="L56" s="75"/>
      <c r="M56" s="18">
        <f aca="true" t="shared" si="20" ref="M56:M69">SUM(F56,J56:L56)</f>
        <v>41880</v>
      </c>
      <c r="N56" s="195"/>
      <c r="O56" s="181"/>
      <c r="P56" s="181"/>
      <c r="Q56" s="181"/>
    </row>
    <row r="57" spans="1:17" s="5" customFormat="1" ht="24" customHeight="1">
      <c r="A57" s="84" t="s">
        <v>201</v>
      </c>
      <c r="B57" s="65"/>
      <c r="C57" s="75"/>
      <c r="D57" s="75"/>
      <c r="E57" s="75"/>
      <c r="F57" s="82">
        <f>SUM(B57:E57)</f>
        <v>0</v>
      </c>
      <c r="G57" s="75"/>
      <c r="H57" s="75"/>
      <c r="I57" s="75"/>
      <c r="J57" s="82"/>
      <c r="K57" s="82">
        <v>2100</v>
      </c>
      <c r="L57" s="75"/>
      <c r="M57" s="18">
        <f t="shared" si="20"/>
        <v>2100</v>
      </c>
      <c r="N57" s="195"/>
      <c r="O57" s="180">
        <f>E8</f>
        <v>0</v>
      </c>
      <c r="P57" s="180">
        <f>O57-O60</f>
        <v>-89250</v>
      </c>
      <c r="Q57" s="181"/>
    </row>
    <row r="58" spans="1:17" s="5" customFormat="1" ht="24" customHeight="1">
      <c r="A58" s="87" t="s">
        <v>202</v>
      </c>
      <c r="B58" s="65">
        <v>0</v>
      </c>
      <c r="C58" s="75">
        <v>0</v>
      </c>
      <c r="D58" s="75">
        <v>0</v>
      </c>
      <c r="E58" s="75"/>
      <c r="F58" s="82">
        <f>SUM(B58:E58)</f>
        <v>0</v>
      </c>
      <c r="G58" s="75">
        <v>0</v>
      </c>
      <c r="H58" s="75">
        <v>0</v>
      </c>
      <c r="I58" s="75">
        <v>0</v>
      </c>
      <c r="J58" s="82">
        <f>SUM(G58:I58)</f>
        <v>0</v>
      </c>
      <c r="K58" s="82">
        <v>9430</v>
      </c>
      <c r="L58" s="82"/>
      <c r="M58" s="18">
        <f t="shared" si="20"/>
        <v>9430</v>
      </c>
      <c r="N58" s="195"/>
      <c r="O58" s="180">
        <f>SUM(M53:M58)</f>
        <v>71330</v>
      </c>
      <c r="P58" s="181"/>
      <c r="Q58" s="181"/>
    </row>
    <row r="59" spans="1:17" s="5" customFormat="1" ht="24" customHeight="1">
      <c r="A59" s="87" t="s">
        <v>203</v>
      </c>
      <c r="B59" s="43"/>
      <c r="C59" s="42"/>
      <c r="D59" s="42"/>
      <c r="E59" s="42"/>
      <c r="F59" s="27"/>
      <c r="G59" s="42"/>
      <c r="H59" s="42"/>
      <c r="I59" s="42"/>
      <c r="J59" s="27"/>
      <c r="K59" s="27">
        <v>17920</v>
      </c>
      <c r="L59" s="27"/>
      <c r="M59" s="18">
        <f t="shared" si="20"/>
        <v>17920</v>
      </c>
      <c r="N59" s="195"/>
      <c r="O59" s="180"/>
      <c r="P59" s="181"/>
      <c r="Q59" s="181"/>
    </row>
    <row r="60" spans="1:17" s="5" customFormat="1" ht="24" customHeight="1">
      <c r="A60" s="88" t="s">
        <v>168</v>
      </c>
      <c r="B60" s="66"/>
      <c r="C60" s="76"/>
      <c r="D60" s="76"/>
      <c r="E60" s="76"/>
      <c r="F60" s="83"/>
      <c r="G60" s="76"/>
      <c r="H60" s="76"/>
      <c r="I60" s="76"/>
      <c r="J60" s="83"/>
      <c r="K60" s="83"/>
      <c r="L60" s="27"/>
      <c r="M60" s="18">
        <f t="shared" si="20"/>
        <v>0</v>
      </c>
      <c r="N60" s="195"/>
      <c r="O60" s="180">
        <f>SUM(M54:M60)</f>
        <v>89250</v>
      </c>
      <c r="P60" s="181"/>
      <c r="Q60" s="181"/>
    </row>
    <row r="61" spans="1:17" s="5" customFormat="1" ht="24" customHeight="1">
      <c r="A61" s="87" t="s">
        <v>204</v>
      </c>
      <c r="B61" s="43"/>
      <c r="C61" s="42"/>
      <c r="D61" s="42"/>
      <c r="E61" s="42"/>
      <c r="F61" s="27"/>
      <c r="G61" s="42"/>
      <c r="H61" s="42"/>
      <c r="I61" s="42"/>
      <c r="J61" s="27"/>
      <c r="K61" s="27">
        <v>48000</v>
      </c>
      <c r="L61" s="27"/>
      <c r="M61" s="18">
        <f t="shared" si="20"/>
        <v>48000</v>
      </c>
      <c r="N61" s="195"/>
      <c r="O61" s="180"/>
      <c r="P61" s="181"/>
      <c r="Q61" s="181"/>
    </row>
    <row r="62" spans="1:17" s="5" customFormat="1" ht="24" customHeight="1">
      <c r="A62" s="87" t="s">
        <v>205</v>
      </c>
      <c r="B62" s="43"/>
      <c r="C62" s="42"/>
      <c r="D62" s="42"/>
      <c r="E62" s="42"/>
      <c r="F62" s="27"/>
      <c r="G62" s="42"/>
      <c r="H62" s="42"/>
      <c r="I62" s="42"/>
      <c r="J62" s="27"/>
      <c r="K62" s="27">
        <v>13100</v>
      </c>
      <c r="L62" s="27"/>
      <c r="M62" s="18">
        <f t="shared" si="20"/>
        <v>13100</v>
      </c>
      <c r="N62" s="195"/>
      <c r="O62" s="180"/>
      <c r="P62" s="181"/>
      <c r="Q62" s="181"/>
    </row>
    <row r="63" spans="1:17" s="5" customFormat="1" ht="24" customHeight="1">
      <c r="A63" s="87" t="s">
        <v>206</v>
      </c>
      <c r="B63" s="43"/>
      <c r="C63" s="42"/>
      <c r="D63" s="42"/>
      <c r="E63" s="42"/>
      <c r="F63" s="27"/>
      <c r="G63" s="42"/>
      <c r="H63" s="42"/>
      <c r="I63" s="42"/>
      <c r="J63" s="27"/>
      <c r="K63" s="27">
        <v>4500</v>
      </c>
      <c r="L63" s="27"/>
      <c r="M63" s="18">
        <f t="shared" si="20"/>
        <v>4500</v>
      </c>
      <c r="N63" s="195"/>
      <c r="O63" s="180"/>
      <c r="P63" s="181"/>
      <c r="Q63" s="181"/>
    </row>
    <row r="64" spans="1:17" s="5" customFormat="1" ht="24" customHeight="1">
      <c r="A64" s="87" t="s">
        <v>207</v>
      </c>
      <c r="B64" s="43"/>
      <c r="C64" s="42"/>
      <c r="D64" s="42"/>
      <c r="E64" s="42"/>
      <c r="F64" s="27"/>
      <c r="G64" s="42"/>
      <c r="H64" s="42"/>
      <c r="I64" s="42"/>
      <c r="J64" s="27"/>
      <c r="K64" s="27">
        <v>4200</v>
      </c>
      <c r="L64" s="27"/>
      <c r="M64" s="18">
        <f t="shared" si="20"/>
        <v>4200</v>
      </c>
      <c r="N64" s="195"/>
      <c r="O64" s="180"/>
      <c r="P64" s="181"/>
      <c r="Q64" s="181"/>
    </row>
    <row r="65" spans="1:17" s="5" customFormat="1" ht="24" customHeight="1">
      <c r="A65" s="87" t="s">
        <v>208</v>
      </c>
      <c r="B65" s="43"/>
      <c r="C65" s="42"/>
      <c r="D65" s="42"/>
      <c r="E65" s="42"/>
      <c r="F65" s="27"/>
      <c r="G65" s="42"/>
      <c r="H65" s="42"/>
      <c r="I65" s="42"/>
      <c r="J65" s="27"/>
      <c r="K65" s="27">
        <v>18000</v>
      </c>
      <c r="L65" s="27"/>
      <c r="M65" s="18">
        <f t="shared" si="20"/>
        <v>18000</v>
      </c>
      <c r="N65" s="195"/>
      <c r="O65" s="180"/>
      <c r="P65" s="181"/>
      <c r="Q65" s="181"/>
    </row>
    <row r="66" spans="1:17" s="5" customFormat="1" ht="24" customHeight="1">
      <c r="A66" s="87" t="s">
        <v>209</v>
      </c>
      <c r="B66" s="43"/>
      <c r="C66" s="42"/>
      <c r="D66" s="42"/>
      <c r="E66" s="42"/>
      <c r="F66" s="27"/>
      <c r="G66" s="42"/>
      <c r="H66" s="42"/>
      <c r="I66" s="42"/>
      <c r="J66" s="27"/>
      <c r="K66" s="27">
        <v>9430</v>
      </c>
      <c r="L66" s="27"/>
      <c r="M66" s="18">
        <f t="shared" si="20"/>
        <v>9430</v>
      </c>
      <c r="N66" s="195"/>
      <c r="O66" s="180"/>
      <c r="P66" s="181"/>
      <c r="Q66" s="181"/>
    </row>
    <row r="67" spans="1:17" s="5" customFormat="1" ht="24" customHeight="1">
      <c r="A67" s="87" t="s">
        <v>210</v>
      </c>
      <c r="B67" s="43"/>
      <c r="C67" s="42"/>
      <c r="D67" s="42"/>
      <c r="E67" s="42"/>
      <c r="F67" s="27"/>
      <c r="G67" s="42"/>
      <c r="H67" s="42"/>
      <c r="I67" s="42"/>
      <c r="J67" s="27"/>
      <c r="K67" s="27">
        <v>48700</v>
      </c>
      <c r="L67" s="27"/>
      <c r="M67" s="18">
        <f t="shared" si="20"/>
        <v>48700</v>
      </c>
      <c r="N67" s="195"/>
      <c r="O67" s="180"/>
      <c r="P67" s="181"/>
      <c r="Q67" s="181"/>
    </row>
    <row r="68" spans="1:17" s="5" customFormat="1" ht="24" customHeight="1">
      <c r="A68" s="87" t="s">
        <v>211</v>
      </c>
      <c r="B68" s="43"/>
      <c r="C68" s="42"/>
      <c r="D68" s="42"/>
      <c r="E68" s="42"/>
      <c r="F68" s="27"/>
      <c r="G68" s="42"/>
      <c r="H68" s="42"/>
      <c r="I68" s="42"/>
      <c r="J68" s="27"/>
      <c r="K68" s="27">
        <v>5500</v>
      </c>
      <c r="L68" s="27"/>
      <c r="M68" s="18">
        <f t="shared" si="20"/>
        <v>5500</v>
      </c>
      <c r="N68" s="195"/>
      <c r="O68" s="180"/>
      <c r="P68" s="181"/>
      <c r="Q68" s="181"/>
    </row>
    <row r="69" spans="1:17" s="5" customFormat="1" ht="24" customHeight="1">
      <c r="A69" s="87" t="s">
        <v>212</v>
      </c>
      <c r="B69" s="43"/>
      <c r="C69" s="42"/>
      <c r="D69" s="42"/>
      <c r="E69" s="42"/>
      <c r="F69" s="27"/>
      <c r="G69" s="42"/>
      <c r="H69" s="42"/>
      <c r="I69" s="42"/>
      <c r="J69" s="27"/>
      <c r="K69" s="27">
        <v>10000</v>
      </c>
      <c r="L69" s="27"/>
      <c r="M69" s="18">
        <f t="shared" si="20"/>
        <v>10000</v>
      </c>
      <c r="N69" s="195"/>
      <c r="O69" s="180"/>
      <c r="P69" s="181"/>
      <c r="Q69" s="181"/>
    </row>
    <row r="70" spans="1:14" ht="24" customHeight="1">
      <c r="A70" s="67" t="s">
        <v>12</v>
      </c>
      <c r="B70" s="73">
        <f aca="true" t="shared" si="21" ref="B70:I70">B71+B73</f>
        <v>0</v>
      </c>
      <c r="C70" s="73">
        <f t="shared" si="21"/>
        <v>78598900</v>
      </c>
      <c r="D70" s="73"/>
      <c r="E70" s="73">
        <f t="shared" si="21"/>
        <v>0</v>
      </c>
      <c r="F70" s="73">
        <f t="shared" si="21"/>
        <v>78598900</v>
      </c>
      <c r="G70" s="73">
        <f t="shared" si="21"/>
        <v>0</v>
      </c>
      <c r="H70" s="73">
        <f t="shared" si="21"/>
        <v>0</v>
      </c>
      <c r="I70" s="73">
        <f t="shared" si="21"/>
        <v>0</v>
      </c>
      <c r="J70" s="73">
        <f>J71+J73</f>
        <v>0</v>
      </c>
      <c r="K70" s="73">
        <f>K71+K73</f>
        <v>500200</v>
      </c>
      <c r="L70" s="73">
        <f>L71+L73</f>
        <v>12319780</v>
      </c>
      <c r="M70" s="64">
        <f>M71+M73</f>
        <v>90918680</v>
      </c>
      <c r="N70" s="195"/>
    </row>
    <row r="71" spans="1:14" ht="24" customHeight="1">
      <c r="A71" s="37" t="s">
        <v>43</v>
      </c>
      <c r="B71" s="74">
        <f aca="true" t="shared" si="22" ref="B71:L71">SUM(B72:B72)</f>
        <v>0</v>
      </c>
      <c r="C71" s="74">
        <f>SUM(C72:C72)</f>
        <v>840000</v>
      </c>
      <c r="D71" s="74"/>
      <c r="E71" s="74">
        <f t="shared" si="22"/>
        <v>0</v>
      </c>
      <c r="F71" s="74">
        <f>SUM(F72:F72)</f>
        <v>840000</v>
      </c>
      <c r="G71" s="38">
        <f t="shared" si="22"/>
        <v>0</v>
      </c>
      <c r="H71" s="38">
        <f t="shared" si="22"/>
        <v>0</v>
      </c>
      <c r="I71" s="38">
        <f t="shared" si="22"/>
        <v>0</v>
      </c>
      <c r="J71" s="74">
        <f t="shared" si="22"/>
        <v>0</v>
      </c>
      <c r="K71" s="74">
        <f t="shared" si="22"/>
        <v>500200</v>
      </c>
      <c r="L71" s="74">
        <f t="shared" si="22"/>
        <v>12319780</v>
      </c>
      <c r="M71" s="38">
        <f>SUM(M72)</f>
        <v>13159780</v>
      </c>
      <c r="N71" s="195"/>
    </row>
    <row r="72" spans="1:14" ht="24" customHeight="1">
      <c r="A72" s="12" t="s">
        <v>77</v>
      </c>
      <c r="B72" s="13">
        <v>0</v>
      </c>
      <c r="C72" s="42">
        <v>840000</v>
      </c>
      <c r="D72" s="42"/>
      <c r="E72" s="13"/>
      <c r="F72" s="14">
        <f>SUM(B72:E72)</f>
        <v>840000</v>
      </c>
      <c r="G72" s="13">
        <v>0</v>
      </c>
      <c r="H72" s="13">
        <v>0</v>
      </c>
      <c r="I72" s="13">
        <v>0</v>
      </c>
      <c r="J72" s="14">
        <f>SUM(G72:I72)</f>
        <v>0</v>
      </c>
      <c r="K72" s="27">
        <v>500200</v>
      </c>
      <c r="L72" s="27">
        <v>12319780</v>
      </c>
      <c r="M72" s="61">
        <f>F72+J72+L72</f>
        <v>13159780</v>
      </c>
      <c r="N72" s="200"/>
    </row>
    <row r="73" spans="1:13" ht="24" customHeight="1">
      <c r="A73" s="21" t="s">
        <v>42</v>
      </c>
      <c r="B73" s="38">
        <f>SUM(B74:B74)</f>
        <v>0</v>
      </c>
      <c r="C73" s="74">
        <f aca="true" t="shared" si="23" ref="C73:L73">SUM(C74:C74)</f>
        <v>77758900</v>
      </c>
      <c r="D73" s="74"/>
      <c r="E73" s="38">
        <f t="shared" si="23"/>
        <v>0</v>
      </c>
      <c r="F73" s="38">
        <f t="shared" si="23"/>
        <v>77758900</v>
      </c>
      <c r="G73" s="38">
        <f t="shared" si="23"/>
        <v>0</v>
      </c>
      <c r="H73" s="38">
        <f t="shared" si="23"/>
        <v>0</v>
      </c>
      <c r="I73" s="38">
        <f t="shared" si="23"/>
        <v>0</v>
      </c>
      <c r="J73" s="38">
        <f t="shared" si="23"/>
        <v>0</v>
      </c>
      <c r="K73" s="38"/>
      <c r="L73" s="38">
        <f t="shared" si="23"/>
        <v>0</v>
      </c>
      <c r="M73" s="38">
        <f>SUM(M74)</f>
        <v>77758900</v>
      </c>
    </row>
    <row r="74" spans="1:13" ht="24" customHeight="1">
      <c r="A74" s="12" t="s">
        <v>78</v>
      </c>
      <c r="B74" s="13">
        <v>0</v>
      </c>
      <c r="C74" s="80">
        <v>77758900</v>
      </c>
      <c r="D74" s="39"/>
      <c r="E74" s="13">
        <v>0</v>
      </c>
      <c r="F74" s="39">
        <f>SUM(B74:E74)</f>
        <v>77758900</v>
      </c>
      <c r="G74" s="13">
        <v>0</v>
      </c>
      <c r="H74" s="13">
        <v>0</v>
      </c>
      <c r="I74" s="13">
        <v>0</v>
      </c>
      <c r="J74" s="13">
        <f>SUM(G74:I74)</f>
        <v>0</v>
      </c>
      <c r="K74" s="13"/>
      <c r="L74" s="39">
        <v>0</v>
      </c>
      <c r="M74" s="13">
        <f>F74+J74+L74+K74</f>
        <v>77758900</v>
      </c>
    </row>
    <row r="75" spans="1:13" ht="24" customHeight="1">
      <c r="A75" s="12" t="s">
        <v>78</v>
      </c>
      <c r="B75" s="13"/>
      <c r="C75" s="80">
        <v>77758900</v>
      </c>
      <c r="D75" s="39"/>
      <c r="E75" s="13"/>
      <c r="F75" s="39"/>
      <c r="G75" s="13"/>
      <c r="H75" s="13"/>
      <c r="I75" s="13"/>
      <c r="J75" s="13"/>
      <c r="K75" s="13"/>
      <c r="L75" s="39"/>
      <c r="M75" s="13">
        <f>F75+J75+L75+K75</f>
        <v>0</v>
      </c>
    </row>
    <row r="76" spans="1:13" ht="24" customHeight="1">
      <c r="A76" s="19" t="s">
        <v>13</v>
      </c>
      <c r="B76" s="20">
        <f aca="true" t="shared" si="24" ref="B76:G76">SUM(B77:B80)</f>
        <v>0</v>
      </c>
      <c r="C76" s="20">
        <f t="shared" si="24"/>
        <v>0</v>
      </c>
      <c r="D76" s="20"/>
      <c r="E76" s="20">
        <f t="shared" si="24"/>
        <v>0</v>
      </c>
      <c r="F76" s="20">
        <f t="shared" si="24"/>
        <v>0</v>
      </c>
      <c r="G76" s="20">
        <f t="shared" si="24"/>
        <v>0</v>
      </c>
      <c r="H76" s="20">
        <f aca="true" t="shared" si="25" ref="H76:M76">SUM(H77:H80)</f>
        <v>14054053.24</v>
      </c>
      <c r="I76" s="20">
        <f t="shared" si="25"/>
        <v>0</v>
      </c>
      <c r="J76" s="20">
        <f t="shared" si="25"/>
        <v>14054053.24</v>
      </c>
      <c r="K76" s="20">
        <f t="shared" si="25"/>
        <v>0</v>
      </c>
      <c r="L76" s="20">
        <f t="shared" si="25"/>
        <v>0</v>
      </c>
      <c r="M76" s="20">
        <f t="shared" si="25"/>
        <v>14054053.24</v>
      </c>
    </row>
    <row r="77" spans="1:14" ht="24" customHeight="1">
      <c r="A77" s="12" t="s">
        <v>72</v>
      </c>
      <c r="B77" s="40">
        <v>0</v>
      </c>
      <c r="C77" s="40">
        <v>0</v>
      </c>
      <c r="D77" s="40"/>
      <c r="E77" s="40">
        <v>0</v>
      </c>
      <c r="F77" s="41">
        <f>SUM(B77:E77)</f>
        <v>0</v>
      </c>
      <c r="G77" s="40">
        <v>0</v>
      </c>
      <c r="H77" s="40">
        <v>0</v>
      </c>
      <c r="I77" s="40">
        <v>0</v>
      </c>
      <c r="J77" s="41">
        <v>0</v>
      </c>
      <c r="K77" s="41"/>
      <c r="L77" s="41">
        <v>0</v>
      </c>
      <c r="M77" s="15">
        <v>0</v>
      </c>
      <c r="N77" s="200"/>
    </row>
    <row r="78" spans="1:14" ht="24" customHeight="1">
      <c r="A78" s="16" t="s">
        <v>45</v>
      </c>
      <c r="B78" s="28">
        <v>0</v>
      </c>
      <c r="C78" s="28">
        <v>0</v>
      </c>
      <c r="D78" s="28"/>
      <c r="E78" s="28">
        <v>0</v>
      </c>
      <c r="F78" s="17">
        <f>SUM(B78:E78)</f>
        <v>0</v>
      </c>
      <c r="G78" s="28">
        <v>0</v>
      </c>
      <c r="H78" s="28">
        <v>9512713.24</v>
      </c>
      <c r="I78" s="28">
        <v>0</v>
      </c>
      <c r="J78" s="17">
        <f>SUM(G78:I78)</f>
        <v>9512713.24</v>
      </c>
      <c r="K78" s="28"/>
      <c r="L78" s="29">
        <v>0</v>
      </c>
      <c r="M78" s="17">
        <f>F78+J78+L78</f>
        <v>9512713.24</v>
      </c>
      <c r="N78" s="199">
        <v>9512713.24</v>
      </c>
    </row>
    <row r="79" spans="1:14" ht="24" customHeight="1">
      <c r="A79" s="12" t="s">
        <v>46</v>
      </c>
      <c r="B79" s="42">
        <v>0</v>
      </c>
      <c r="C79" s="42">
        <v>0</v>
      </c>
      <c r="D79" s="42"/>
      <c r="E79" s="42">
        <v>0</v>
      </c>
      <c r="F79" s="13">
        <f>SUM(B79:E79)</f>
        <v>0</v>
      </c>
      <c r="G79" s="42">
        <v>0</v>
      </c>
      <c r="H79" s="42">
        <v>1694640</v>
      </c>
      <c r="I79" s="42">
        <v>0</v>
      </c>
      <c r="J79" s="13">
        <f>SUM(G79:I79)</f>
        <v>1694640</v>
      </c>
      <c r="K79" s="42"/>
      <c r="L79" s="27">
        <v>0</v>
      </c>
      <c r="M79" s="13">
        <f>F79+J79+L79</f>
        <v>1694640</v>
      </c>
      <c r="N79" s="199">
        <v>1694640</v>
      </c>
    </row>
    <row r="80" spans="1:14" ht="24" customHeight="1">
      <c r="A80" s="23" t="s">
        <v>47</v>
      </c>
      <c r="B80" s="44">
        <v>0</v>
      </c>
      <c r="C80" s="44">
        <v>0</v>
      </c>
      <c r="D80" s="44"/>
      <c r="E80" s="44">
        <v>0</v>
      </c>
      <c r="F80" s="24">
        <f>SUM(B80:E80)</f>
        <v>0</v>
      </c>
      <c r="G80" s="44">
        <v>0</v>
      </c>
      <c r="H80" s="44">
        <v>2846700</v>
      </c>
      <c r="I80" s="44">
        <v>0</v>
      </c>
      <c r="J80" s="24">
        <f>SUM(G80:I80)</f>
        <v>2846700</v>
      </c>
      <c r="K80" s="44"/>
      <c r="L80" s="36">
        <v>0</v>
      </c>
      <c r="M80" s="24">
        <f>F80+J80+L80</f>
        <v>2846700</v>
      </c>
      <c r="N80" s="199">
        <v>28446700</v>
      </c>
    </row>
    <row r="81" spans="1:15" ht="24" customHeight="1">
      <c r="A81" s="19" t="s">
        <v>14</v>
      </c>
      <c r="B81" s="10">
        <f>SUM(B82)</f>
        <v>0</v>
      </c>
      <c r="C81" s="10">
        <f aca="true" t="shared" si="26" ref="C81:I81">SUM(C82)</f>
        <v>0</v>
      </c>
      <c r="D81" s="10"/>
      <c r="E81" s="10">
        <f t="shared" si="26"/>
        <v>0</v>
      </c>
      <c r="F81" s="10">
        <f t="shared" si="26"/>
        <v>0</v>
      </c>
      <c r="G81" s="10">
        <f t="shared" si="26"/>
        <v>0</v>
      </c>
      <c r="H81" s="10">
        <f>SUM(H82)</f>
        <v>0</v>
      </c>
      <c r="I81" s="10">
        <f t="shared" si="26"/>
        <v>0</v>
      </c>
      <c r="J81" s="10">
        <f>SUM(J82)</f>
        <v>0</v>
      </c>
      <c r="K81" s="10">
        <f>SUM(K82)</f>
        <v>0</v>
      </c>
      <c r="L81" s="10">
        <f>SUM(L82)</f>
        <v>15000</v>
      </c>
      <c r="M81" s="10">
        <f>SUM(M82)</f>
        <v>15000</v>
      </c>
      <c r="O81" s="180">
        <f>15000000-867654</f>
        <v>14132346</v>
      </c>
    </row>
    <row r="82" spans="1:14" ht="24" customHeight="1">
      <c r="A82" s="45" t="s">
        <v>73</v>
      </c>
      <c r="B82" s="38">
        <v>0</v>
      </c>
      <c r="C82" s="38">
        <v>0</v>
      </c>
      <c r="D82" s="38"/>
      <c r="E82" s="38">
        <v>0</v>
      </c>
      <c r="F82" s="38">
        <v>0</v>
      </c>
      <c r="G82" s="22"/>
      <c r="H82" s="38">
        <v>0</v>
      </c>
      <c r="I82" s="38">
        <v>0</v>
      </c>
      <c r="J82" s="38">
        <v>0</v>
      </c>
      <c r="K82" s="201"/>
      <c r="L82" s="98">
        <v>15000</v>
      </c>
      <c r="M82" s="22">
        <f>SUM(H82:L82)</f>
        <v>15000</v>
      </c>
      <c r="N82" s="199">
        <v>15000</v>
      </c>
    </row>
    <row r="83" spans="1:14" ht="24" customHeight="1">
      <c r="A83" s="45" t="s">
        <v>74</v>
      </c>
      <c r="B83" s="38">
        <v>0</v>
      </c>
      <c r="C83" s="38">
        <v>0</v>
      </c>
      <c r="D83" s="38"/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/>
      <c r="L83" s="22">
        <v>0</v>
      </c>
      <c r="M83" s="22">
        <f>F83+J83+L83</f>
        <v>0</v>
      </c>
      <c r="N83" s="199"/>
    </row>
    <row r="84" spans="1:17" s="198" customFormat="1" ht="24" customHeight="1">
      <c r="A84" s="192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O84" s="181"/>
      <c r="P84" s="181"/>
      <c r="Q84" s="181"/>
    </row>
    <row r="85" spans="1:17" s="198" customFormat="1" ht="24" customHeight="1">
      <c r="A85" s="192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O85" s="181"/>
      <c r="P85" s="181"/>
      <c r="Q85" s="181"/>
    </row>
    <row r="86" spans="1:17" s="198" customFormat="1" ht="24" customHeight="1">
      <c r="A86" s="192"/>
      <c r="B86" s="89"/>
      <c r="C86" s="89"/>
      <c r="D86" s="91"/>
      <c r="E86" s="91"/>
      <c r="F86" s="91"/>
      <c r="G86" s="91"/>
      <c r="H86" s="91">
        <f>SUM(H76,H20)</f>
        <v>14285337.24</v>
      </c>
      <c r="I86" s="91"/>
      <c r="J86" s="91"/>
      <c r="K86" s="91"/>
      <c r="L86" s="183"/>
      <c r="M86" s="89"/>
      <c r="O86" s="181"/>
      <c r="P86" s="181"/>
      <c r="Q86" s="181"/>
    </row>
    <row r="87" spans="1:17" s="198" customFormat="1" ht="24" customHeight="1">
      <c r="A87" s="192"/>
      <c r="B87" s="89"/>
      <c r="C87" s="89"/>
      <c r="D87" s="91"/>
      <c r="E87" s="91"/>
      <c r="F87" s="91"/>
      <c r="G87" s="91"/>
      <c r="H87" s="91"/>
      <c r="I87" s="91"/>
      <c r="J87" s="91"/>
      <c r="K87" s="91"/>
      <c r="L87" s="91"/>
      <c r="M87" s="89"/>
      <c r="O87" s="181"/>
      <c r="P87" s="181"/>
      <c r="Q87" s="181"/>
    </row>
    <row r="88" spans="1:17" s="198" customFormat="1" ht="24" customHeight="1">
      <c r="A88" s="192"/>
      <c r="B88" s="90"/>
      <c r="C88" s="90"/>
      <c r="D88" s="182"/>
      <c r="E88" s="182"/>
      <c r="F88" s="182"/>
      <c r="G88" s="182"/>
      <c r="H88" s="182"/>
      <c r="I88" s="182"/>
      <c r="J88" s="182"/>
      <c r="K88" s="182"/>
      <c r="L88" s="184"/>
      <c r="M88" s="90"/>
      <c r="O88" s="181"/>
      <c r="P88" s="181"/>
      <c r="Q88" s="181"/>
    </row>
    <row r="89" spans="1:17" s="198" customFormat="1" ht="24" customHeight="1">
      <c r="A89" s="192"/>
      <c r="B89" s="90"/>
      <c r="C89" s="90"/>
      <c r="D89" s="182"/>
      <c r="E89" s="182"/>
      <c r="F89" s="182"/>
      <c r="G89" s="182"/>
      <c r="H89" s="184"/>
      <c r="I89" s="184"/>
      <c r="J89" s="182"/>
      <c r="K89" s="182"/>
      <c r="L89" s="182"/>
      <c r="M89" s="90"/>
      <c r="O89" s="181"/>
      <c r="P89" s="181"/>
      <c r="Q89" s="181"/>
    </row>
    <row r="90" spans="1:17" s="198" customFormat="1" ht="24" customHeight="1">
      <c r="A90" s="192"/>
      <c r="B90" s="90"/>
      <c r="C90" s="90"/>
      <c r="D90" s="90"/>
      <c r="E90" s="90"/>
      <c r="F90" s="90"/>
      <c r="G90" s="90"/>
      <c r="H90" s="89"/>
      <c r="I90" s="90"/>
      <c r="J90" s="90"/>
      <c r="K90" s="90"/>
      <c r="L90" s="90"/>
      <c r="M90" s="90"/>
      <c r="O90" s="181"/>
      <c r="P90" s="181"/>
      <c r="Q90" s="181"/>
    </row>
    <row r="91" spans="1:17" s="198" customFormat="1" ht="24" customHeight="1">
      <c r="A91" s="192"/>
      <c r="B91" s="90"/>
      <c r="C91" s="90"/>
      <c r="D91" s="90"/>
      <c r="E91" s="90"/>
      <c r="F91" s="90"/>
      <c r="G91" s="90"/>
      <c r="H91" s="89"/>
      <c r="I91" s="90"/>
      <c r="J91" s="90"/>
      <c r="K91" s="90"/>
      <c r="L91" s="90"/>
      <c r="M91" s="90"/>
      <c r="O91" s="181"/>
      <c r="P91" s="181"/>
      <c r="Q91" s="181"/>
    </row>
    <row r="92" spans="1:17" s="198" customFormat="1" ht="24" customHeight="1">
      <c r="A92" s="192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O92" s="181"/>
      <c r="P92" s="181"/>
      <c r="Q92" s="181"/>
    </row>
    <row r="93" spans="1:17" s="198" customFormat="1" ht="24" customHeight="1">
      <c r="A93" s="93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4"/>
      <c r="O93" s="181"/>
      <c r="P93" s="181"/>
      <c r="Q93" s="181"/>
    </row>
    <row r="94" spans="1:17" s="198" customFormat="1" ht="24" customHeight="1">
      <c r="A94" s="93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4"/>
      <c r="O94" s="181"/>
      <c r="P94" s="181"/>
      <c r="Q94" s="181"/>
    </row>
    <row r="95" spans="1:17" s="198" customFormat="1" ht="24" customHeight="1">
      <c r="A95" s="93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4"/>
      <c r="O95" s="181"/>
      <c r="P95" s="181"/>
      <c r="Q95" s="181"/>
    </row>
    <row r="96" spans="1:17" s="198" customFormat="1" ht="24" customHeight="1">
      <c r="A96" s="93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4"/>
      <c r="O96" s="181"/>
      <c r="P96" s="181"/>
      <c r="Q96" s="181"/>
    </row>
    <row r="97" spans="1:17" s="198" customFormat="1" ht="24" customHeight="1">
      <c r="A97" s="93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4"/>
      <c r="O97" s="181"/>
      <c r="P97" s="181"/>
      <c r="Q97" s="181"/>
    </row>
    <row r="98" spans="1:17" s="198" customFormat="1" ht="24" customHeight="1">
      <c r="A98" s="93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4"/>
      <c r="O98" s="181"/>
      <c r="P98" s="181"/>
      <c r="Q98" s="181"/>
    </row>
    <row r="99" spans="1:17" s="198" customFormat="1" ht="24" customHeight="1">
      <c r="A99" s="93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4"/>
      <c r="O99" s="181"/>
      <c r="P99" s="181"/>
      <c r="Q99" s="181"/>
    </row>
    <row r="100" spans="1:17" s="198" customFormat="1" ht="24" customHeight="1">
      <c r="A100" s="93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4"/>
      <c r="O100" s="181"/>
      <c r="P100" s="181"/>
      <c r="Q100" s="181"/>
    </row>
    <row r="101" spans="1:17" s="198" customFormat="1" ht="24" customHeight="1">
      <c r="A101" s="93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4"/>
      <c r="O101" s="181"/>
      <c r="P101" s="181"/>
      <c r="Q101" s="181"/>
    </row>
    <row r="102" spans="1:17" s="198" customFormat="1" ht="24" customHeight="1">
      <c r="A102" s="93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4"/>
      <c r="O102" s="181"/>
      <c r="P102" s="181"/>
      <c r="Q102" s="181"/>
    </row>
    <row r="103" spans="1:17" s="198" customFormat="1" ht="24" customHeight="1">
      <c r="A103" s="93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4"/>
      <c r="O103" s="181"/>
      <c r="P103" s="181"/>
      <c r="Q103" s="181"/>
    </row>
    <row r="104" spans="1:17" s="198" customFormat="1" ht="24" customHeight="1">
      <c r="A104" s="93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4"/>
      <c r="O104" s="181"/>
      <c r="P104" s="181"/>
      <c r="Q104" s="181"/>
    </row>
    <row r="105" spans="1:17" s="198" customFormat="1" ht="24" customHeight="1">
      <c r="A105" s="93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4"/>
      <c r="O105" s="181"/>
      <c r="P105" s="181"/>
      <c r="Q105" s="181"/>
    </row>
    <row r="106" spans="1:17" s="198" customFormat="1" ht="24" customHeight="1">
      <c r="A106" s="93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4"/>
      <c r="O106" s="181"/>
      <c r="P106" s="181"/>
      <c r="Q106" s="181"/>
    </row>
    <row r="107" spans="1:17" s="198" customFormat="1" ht="24" customHeight="1">
      <c r="A107" s="93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4"/>
      <c r="O107" s="181"/>
      <c r="P107" s="181"/>
      <c r="Q107" s="181"/>
    </row>
    <row r="108" spans="1:17" s="198" customFormat="1" ht="24" customHeight="1">
      <c r="A108" s="93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4"/>
      <c r="O108" s="181"/>
      <c r="P108" s="181"/>
      <c r="Q108" s="181"/>
    </row>
    <row r="109" spans="1:17" s="198" customFormat="1" ht="24" customHeight="1">
      <c r="A109" s="93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4"/>
      <c r="O109" s="181"/>
      <c r="P109" s="181"/>
      <c r="Q109" s="181"/>
    </row>
    <row r="110" spans="1:17" s="198" customFormat="1" ht="24" customHeight="1">
      <c r="A110" s="93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4"/>
      <c r="O110" s="181"/>
      <c r="P110" s="181"/>
      <c r="Q110" s="181"/>
    </row>
    <row r="111" spans="1:17" s="198" customFormat="1" ht="24" customHeight="1">
      <c r="A111" s="93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4"/>
      <c r="O111" s="181"/>
      <c r="P111" s="181"/>
      <c r="Q111" s="181"/>
    </row>
    <row r="112" spans="1:17" s="198" customFormat="1" ht="24" customHeight="1">
      <c r="A112" s="93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4"/>
      <c r="O112" s="181"/>
      <c r="P112" s="181"/>
      <c r="Q112" s="181"/>
    </row>
    <row r="113" spans="1:17" s="198" customFormat="1" ht="24" customHeight="1">
      <c r="A113" s="93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4"/>
      <c r="O113" s="181"/>
      <c r="P113" s="181"/>
      <c r="Q113" s="181"/>
    </row>
    <row r="114" spans="1:17" s="198" customFormat="1" ht="24" customHeight="1">
      <c r="A114" s="93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4"/>
      <c r="O114" s="181"/>
      <c r="P114" s="181"/>
      <c r="Q114" s="181"/>
    </row>
    <row r="115" spans="1:17" s="198" customFormat="1" ht="24" customHeight="1">
      <c r="A115" s="93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4"/>
      <c r="O115" s="181"/>
      <c r="P115" s="181"/>
      <c r="Q115" s="181"/>
    </row>
    <row r="116" spans="1:17" s="198" customFormat="1" ht="24" customHeight="1">
      <c r="A116" s="93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4"/>
      <c r="O116" s="181"/>
      <c r="P116" s="181"/>
      <c r="Q116" s="181"/>
    </row>
    <row r="117" spans="1:17" s="198" customFormat="1" ht="24" customHeight="1">
      <c r="A117" s="93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4"/>
      <c r="O117" s="181"/>
      <c r="P117" s="181"/>
      <c r="Q117" s="181"/>
    </row>
    <row r="118" spans="1:17" s="198" customFormat="1" ht="24" customHeight="1">
      <c r="A118" s="93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4"/>
      <c r="O118" s="181"/>
      <c r="P118" s="181"/>
      <c r="Q118" s="181"/>
    </row>
    <row r="119" spans="1:17" s="198" customFormat="1" ht="24" customHeight="1">
      <c r="A119" s="93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4"/>
      <c r="O119" s="181"/>
      <c r="P119" s="181"/>
      <c r="Q119" s="181"/>
    </row>
    <row r="120" spans="1:17" s="198" customFormat="1" ht="24" customHeight="1">
      <c r="A120" s="93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4"/>
      <c r="O120" s="181"/>
      <c r="P120" s="181"/>
      <c r="Q120" s="181"/>
    </row>
    <row r="121" spans="1:17" s="198" customFormat="1" ht="24" customHeight="1">
      <c r="A121" s="93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4"/>
      <c r="O121" s="181"/>
      <c r="P121" s="181"/>
      <c r="Q121" s="181"/>
    </row>
    <row r="122" spans="1:17" s="198" customFormat="1" ht="24" customHeight="1">
      <c r="A122" s="93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4"/>
      <c r="O122" s="181"/>
      <c r="P122" s="181"/>
      <c r="Q122" s="181"/>
    </row>
    <row r="123" spans="1:17" s="198" customFormat="1" ht="24" customHeight="1">
      <c r="A123" s="93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4"/>
      <c r="O123" s="181"/>
      <c r="P123" s="181"/>
      <c r="Q123" s="181"/>
    </row>
    <row r="124" spans="1:17" s="198" customFormat="1" ht="24" customHeight="1">
      <c r="A124" s="93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4"/>
      <c r="O124" s="181"/>
      <c r="P124" s="181"/>
      <c r="Q124" s="181"/>
    </row>
    <row r="125" spans="1:17" s="198" customFormat="1" ht="24" customHeight="1">
      <c r="A125" s="93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4"/>
      <c r="O125" s="181"/>
      <c r="P125" s="181"/>
      <c r="Q125" s="181"/>
    </row>
    <row r="126" spans="1:17" s="198" customFormat="1" ht="24" customHeight="1">
      <c r="A126" s="93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4"/>
      <c r="O126" s="181"/>
      <c r="P126" s="181"/>
      <c r="Q126" s="181"/>
    </row>
    <row r="127" spans="1:17" s="198" customFormat="1" ht="24" customHeight="1">
      <c r="A127" s="93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4"/>
      <c r="O127" s="181"/>
      <c r="P127" s="181"/>
      <c r="Q127" s="181"/>
    </row>
    <row r="128" spans="1:17" s="198" customFormat="1" ht="24" customHeight="1">
      <c r="A128" s="93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4"/>
      <c r="O128" s="181"/>
      <c r="P128" s="181"/>
      <c r="Q128" s="181"/>
    </row>
    <row r="129" spans="1:17" s="198" customFormat="1" ht="24" customHeight="1">
      <c r="A129" s="93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4"/>
      <c r="O129" s="181"/>
      <c r="P129" s="181"/>
      <c r="Q129" s="181"/>
    </row>
    <row r="130" spans="1:17" s="198" customFormat="1" ht="24" customHeight="1">
      <c r="A130" s="93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4"/>
      <c r="O130" s="181"/>
      <c r="P130" s="181"/>
      <c r="Q130" s="181"/>
    </row>
    <row r="131" spans="1:17" s="198" customFormat="1" ht="24" customHeight="1">
      <c r="A131" s="93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4"/>
      <c r="O131" s="181"/>
      <c r="P131" s="181"/>
      <c r="Q131" s="181"/>
    </row>
    <row r="132" spans="1:17" s="198" customFormat="1" ht="24" customHeight="1">
      <c r="A132" s="93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4"/>
      <c r="O132" s="181"/>
      <c r="P132" s="181"/>
      <c r="Q132" s="181"/>
    </row>
    <row r="133" spans="1:17" s="198" customFormat="1" ht="24" customHeight="1">
      <c r="A133" s="93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4"/>
      <c r="O133" s="181"/>
      <c r="P133" s="181"/>
      <c r="Q133" s="181"/>
    </row>
    <row r="134" spans="1:17" s="198" customFormat="1" ht="24" customHeight="1">
      <c r="A134" s="93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4"/>
      <c r="O134" s="181"/>
      <c r="P134" s="181"/>
      <c r="Q134" s="181"/>
    </row>
    <row r="135" spans="1:17" s="198" customFormat="1" ht="24" customHeight="1">
      <c r="A135" s="93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4"/>
      <c r="O135" s="181"/>
      <c r="P135" s="181"/>
      <c r="Q135" s="181"/>
    </row>
    <row r="136" spans="1:17" s="198" customFormat="1" ht="24" customHeight="1">
      <c r="A136" s="93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4"/>
      <c r="O136" s="181"/>
      <c r="P136" s="181"/>
      <c r="Q136" s="181"/>
    </row>
    <row r="137" spans="1:17" s="198" customFormat="1" ht="24" customHeight="1">
      <c r="A137" s="93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4"/>
      <c r="O137" s="181"/>
      <c r="P137" s="181"/>
      <c r="Q137" s="181"/>
    </row>
    <row r="138" spans="1:17" s="198" customFormat="1" ht="24" customHeight="1">
      <c r="A138" s="93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4"/>
      <c r="O138" s="181"/>
      <c r="P138" s="181"/>
      <c r="Q138" s="181"/>
    </row>
    <row r="139" spans="1:17" s="198" customFormat="1" ht="24" customHeight="1">
      <c r="A139" s="93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4"/>
      <c r="O139" s="181"/>
      <c r="P139" s="181"/>
      <c r="Q139" s="181"/>
    </row>
    <row r="140" spans="1:17" s="198" customFormat="1" ht="24" customHeight="1">
      <c r="A140" s="93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4"/>
      <c r="O140" s="181"/>
      <c r="P140" s="181"/>
      <c r="Q140" s="181"/>
    </row>
    <row r="141" spans="1:17" s="198" customFormat="1" ht="24" customHeight="1">
      <c r="A141" s="93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4"/>
      <c r="O141" s="181"/>
      <c r="P141" s="181"/>
      <c r="Q141" s="181"/>
    </row>
    <row r="142" spans="1:17" s="198" customFormat="1" ht="24" customHeight="1">
      <c r="A142" s="93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4"/>
      <c r="O142" s="181"/>
      <c r="P142" s="181"/>
      <c r="Q142" s="181"/>
    </row>
    <row r="143" spans="1:17" s="198" customFormat="1" ht="24" customHeight="1">
      <c r="A143" s="93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4"/>
      <c r="O143" s="181"/>
      <c r="P143" s="181"/>
      <c r="Q143" s="181"/>
    </row>
  </sheetData>
  <sheetProtection/>
  <mergeCells count="6">
    <mergeCell ref="A1:M1"/>
    <mergeCell ref="A2:M2"/>
    <mergeCell ref="B3:L3"/>
    <mergeCell ref="B4:F4"/>
    <mergeCell ref="G4:J4"/>
    <mergeCell ref="K4:L4"/>
  </mergeCells>
  <printOptions horizontalCentered="1"/>
  <pageMargins left="0.1968503937007874" right="0" top="0.7874015748031497" bottom="0.4724409448818898" header="0.31496062992125984" footer="0.31496062992125984"/>
  <pageSetup fitToHeight="0" horizontalDpi="600" verticalDpi="600" orientation="landscape" paperSize="9" scale="55" r:id="rId2"/>
  <headerFooter alignWithMargins="0">
    <oddFooter>&amp;R&amp;6Jin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85" workbookViewId="0" topLeftCell="A1">
      <selection activeCell="F34" sqref="F34"/>
    </sheetView>
  </sheetViews>
  <sheetFormatPr defaultColWidth="8.625" defaultRowHeight="24"/>
  <cols>
    <col min="1" max="1" width="1.625" style="0" customWidth="1"/>
    <col min="2" max="2" width="23.50390625" style="110" customWidth="1"/>
    <col min="3" max="3" width="8.125" style="0" customWidth="1"/>
    <col min="4" max="4" width="2.625" style="116" customWidth="1"/>
    <col min="5" max="5" width="8.125" style="116" customWidth="1"/>
    <col min="6" max="7" width="2.625" style="116" customWidth="1"/>
    <col min="8" max="8" width="2.875" style="116" customWidth="1"/>
    <col min="9" max="9" width="2.75390625" style="116" customWidth="1"/>
    <col min="10" max="10" width="2.625" style="0" customWidth="1"/>
    <col min="11" max="11" width="2.875" style="116" customWidth="1"/>
    <col min="12" max="12" width="2.50390625" style="0" customWidth="1"/>
    <col min="13" max="13" width="14.875" style="118" hidden="1" customWidth="1"/>
    <col min="14" max="14" width="0" style="0" hidden="1" customWidth="1"/>
  </cols>
  <sheetData>
    <row r="2" spans="1:13" ht="22.5" customHeight="1">
      <c r="A2" s="112" t="s">
        <v>79</v>
      </c>
      <c r="B2" s="107"/>
      <c r="C2" s="107"/>
      <c r="D2" s="108"/>
      <c r="E2" s="139"/>
      <c r="F2" s="279">
        <f>SUM(D3,D6)</f>
        <v>199208437.55</v>
      </c>
      <c r="G2" s="279"/>
      <c r="H2" s="279"/>
      <c r="I2" s="279"/>
      <c r="J2" s="279"/>
      <c r="K2" s="108" t="s">
        <v>80</v>
      </c>
      <c r="M2" s="117">
        <f>SUM(C4:C5,C7:C11)</f>
        <v>199208437.55</v>
      </c>
    </row>
    <row r="3" spans="1:9" ht="22.5" customHeight="1">
      <c r="A3" s="104"/>
      <c r="B3" s="106" t="s">
        <v>81</v>
      </c>
      <c r="C3" s="106"/>
      <c r="D3" s="277">
        <f>SUM(C4:C5)</f>
        <v>47043483</v>
      </c>
      <c r="E3" s="277"/>
      <c r="F3" s="143" t="s">
        <v>80</v>
      </c>
      <c r="G3" s="143"/>
      <c r="H3" s="143"/>
      <c r="I3" s="143"/>
    </row>
    <row r="4" spans="1:4" ht="22.5" customHeight="1">
      <c r="A4" s="104"/>
      <c r="B4" s="101" t="s">
        <v>82</v>
      </c>
      <c r="C4" s="111">
        <v>20175433</v>
      </c>
      <c r="D4" s="100" t="s">
        <v>80</v>
      </c>
    </row>
    <row r="5" spans="1:4" ht="22.5" customHeight="1">
      <c r="A5" s="104"/>
      <c r="B5" s="101" t="s">
        <v>83</v>
      </c>
      <c r="C5" s="111">
        <v>26868050</v>
      </c>
      <c r="D5" s="100" t="s">
        <v>80</v>
      </c>
    </row>
    <row r="6" spans="1:11" ht="22.5" customHeight="1">
      <c r="A6" s="104"/>
      <c r="B6" s="278" t="s">
        <v>84</v>
      </c>
      <c r="C6" s="278"/>
      <c r="D6" s="277">
        <f>SUM(C7:C11)</f>
        <v>152164954.55</v>
      </c>
      <c r="E6" s="277"/>
      <c r="F6" s="143" t="s">
        <v>80</v>
      </c>
      <c r="G6" s="143"/>
      <c r="H6" s="143"/>
      <c r="I6" s="143"/>
      <c r="K6" s="105"/>
    </row>
    <row r="7" spans="1:10" ht="22.5" customHeight="1">
      <c r="A7" s="104"/>
      <c r="B7" s="109" t="s">
        <v>85</v>
      </c>
      <c r="C7" s="111">
        <v>81404970</v>
      </c>
      <c r="D7" s="100" t="s">
        <v>80</v>
      </c>
      <c r="J7" s="111"/>
    </row>
    <row r="8" spans="1:10" ht="22.5" customHeight="1">
      <c r="A8" s="104"/>
      <c r="B8" s="109" t="s">
        <v>86</v>
      </c>
      <c r="C8" s="111">
        <v>12925200</v>
      </c>
      <c r="D8" s="100" t="s">
        <v>80</v>
      </c>
      <c r="J8" s="111"/>
    </row>
    <row r="9" spans="1:10" ht="22.5" customHeight="1">
      <c r="A9" s="104"/>
      <c r="B9" s="109" t="s">
        <v>87</v>
      </c>
      <c r="C9" s="111">
        <v>23469400</v>
      </c>
      <c r="D9" s="100" t="s">
        <v>80</v>
      </c>
      <c r="J9" s="111"/>
    </row>
    <row r="10" spans="1:10" ht="22.5" customHeight="1">
      <c r="A10" s="104"/>
      <c r="B10" s="109" t="s">
        <v>88</v>
      </c>
      <c r="C10" s="111">
        <v>17059956</v>
      </c>
      <c r="D10" s="100" t="s">
        <v>80</v>
      </c>
      <c r="J10" s="111"/>
    </row>
    <row r="11" spans="1:10" ht="22.5" customHeight="1">
      <c r="A11" s="104"/>
      <c r="B11" s="109" t="s">
        <v>89</v>
      </c>
      <c r="C11" s="111">
        <v>17305428.55</v>
      </c>
      <c r="D11" s="100" t="s">
        <v>80</v>
      </c>
      <c r="J11" s="111"/>
    </row>
    <row r="12" spans="1:10" ht="22.5" customHeight="1">
      <c r="A12" s="104"/>
      <c r="B12" s="101" t="s">
        <v>90</v>
      </c>
      <c r="C12" s="101"/>
      <c r="D12" s="100" t="s">
        <v>80</v>
      </c>
      <c r="J12" s="101"/>
    </row>
    <row r="13" spans="1:14" ht="22.5" customHeight="1">
      <c r="A13" s="112" t="s">
        <v>91</v>
      </c>
      <c r="B13" s="107"/>
      <c r="C13" s="107"/>
      <c r="D13" s="108"/>
      <c r="E13" s="139"/>
      <c r="F13" s="279">
        <f>SUM(E14,E21,E26,E29,E32)</f>
        <v>247894268.28</v>
      </c>
      <c r="G13" s="279"/>
      <c r="H13" s="279"/>
      <c r="I13" s="279"/>
      <c r="J13" s="279"/>
      <c r="K13" s="108" t="s">
        <v>80</v>
      </c>
      <c r="M13" s="117">
        <f>SUM(E15:E20,E22:E25,E27:E28,E30:E31,E33)</f>
        <v>247792268.28</v>
      </c>
      <c r="N13" s="99">
        <f>SUM(F13-M13)</f>
        <v>102000</v>
      </c>
    </row>
    <row r="14" spans="1:13" ht="22.5" customHeight="1">
      <c r="A14" s="104"/>
      <c r="B14" s="106" t="s">
        <v>92</v>
      </c>
      <c r="C14" s="106"/>
      <c r="D14" s="102"/>
      <c r="E14" s="280">
        <f>'ใช้อันนี้  ไม่แยกพัฒนาผู้เรีย'!L11</f>
        <v>91804922</v>
      </c>
      <c r="F14" s="280"/>
      <c r="G14" s="280"/>
      <c r="H14" s="102" t="s">
        <v>80</v>
      </c>
      <c r="K14" s="100"/>
      <c r="M14" s="117">
        <f>SUM(E15:E20)</f>
        <v>91702922</v>
      </c>
    </row>
    <row r="15" spans="1:10" ht="22.5" customHeight="1">
      <c r="A15" s="104"/>
      <c r="B15" s="101" t="s">
        <v>93</v>
      </c>
      <c r="C15" s="101"/>
      <c r="D15" s="100"/>
      <c r="E15" s="140">
        <f>'ใช้อันนี้  ไม่แยกพัฒนาผู้เรีย'!L12</f>
        <v>60626470</v>
      </c>
      <c r="F15" s="100" t="s">
        <v>80</v>
      </c>
      <c r="G15" s="140"/>
      <c r="H15" s="140"/>
      <c r="I15" s="140"/>
      <c r="J15" s="115"/>
    </row>
    <row r="16" spans="1:10" ht="22.5" customHeight="1">
      <c r="A16" s="104"/>
      <c r="B16" s="101" t="s">
        <v>94</v>
      </c>
      <c r="C16" s="101"/>
      <c r="D16" s="100"/>
      <c r="E16" s="140">
        <f>'ใช้อันนี้  ไม่แยกพัฒนาผู้เรีย'!L14</f>
        <v>1143290</v>
      </c>
      <c r="F16" s="100" t="s">
        <v>80</v>
      </c>
      <c r="G16" s="140"/>
      <c r="H16" s="140"/>
      <c r="I16" s="140"/>
      <c r="J16" s="115"/>
    </row>
    <row r="17" spans="1:11" ht="22.5" customHeight="1">
      <c r="A17" s="104"/>
      <c r="B17" s="101" t="s">
        <v>95</v>
      </c>
      <c r="C17" s="101"/>
      <c r="D17" s="100"/>
      <c r="E17" s="140">
        <f>'ใช้อันนี้  ไม่แยกพัฒนาผู้เรีย'!L13</f>
        <v>10225017</v>
      </c>
      <c r="F17" s="100" t="s">
        <v>80</v>
      </c>
      <c r="G17" s="140"/>
      <c r="H17" s="140"/>
      <c r="I17" s="140"/>
      <c r="J17" s="115"/>
      <c r="K17" s="100" t="s">
        <v>96</v>
      </c>
    </row>
    <row r="18" spans="1:11" ht="22.5" customHeight="1">
      <c r="A18" s="104"/>
      <c r="B18" s="101" t="s">
        <v>97</v>
      </c>
      <c r="C18" s="101"/>
      <c r="D18" s="100"/>
      <c r="E18" s="140">
        <f>'ใช้อันนี้  ไม่แยกพัฒนาผู้เรีย'!L15</f>
        <v>5325545</v>
      </c>
      <c r="F18" s="100" t="s">
        <v>80</v>
      </c>
      <c r="G18" s="140"/>
      <c r="H18" s="140"/>
      <c r="I18" s="140"/>
      <c r="J18" s="115"/>
      <c r="K18" s="100"/>
    </row>
    <row r="19" spans="1:11" ht="22.5" customHeight="1">
      <c r="A19" s="104"/>
      <c r="B19" s="101" t="s">
        <v>98</v>
      </c>
      <c r="C19" s="101"/>
      <c r="D19" s="100"/>
      <c r="E19" s="140">
        <f>SUM('ใช้อันนี้  ไม่แยกพัฒนาผู้เรีย'!L16:L18)</f>
        <v>13746600</v>
      </c>
      <c r="F19" s="100" t="s">
        <v>80</v>
      </c>
      <c r="G19" s="140"/>
      <c r="H19" s="140"/>
      <c r="I19" s="140"/>
      <c r="J19" s="115"/>
      <c r="K19" s="100"/>
    </row>
    <row r="20" spans="1:11" ht="22.5" customHeight="1">
      <c r="A20" s="104"/>
      <c r="B20" s="101" t="s">
        <v>99</v>
      </c>
      <c r="C20" s="101"/>
      <c r="D20" s="100"/>
      <c r="E20" s="140">
        <f>SUM('ใช้อันนี้  ไม่แยกพัฒนาผู้เรีย'!L19:L20)</f>
        <v>636000</v>
      </c>
      <c r="F20" s="100" t="s">
        <v>80</v>
      </c>
      <c r="G20" s="140"/>
      <c r="H20" s="140"/>
      <c r="I20" s="140"/>
      <c r="J20" s="115"/>
      <c r="K20" s="100"/>
    </row>
    <row r="21" spans="1:13" ht="22.5" customHeight="1">
      <c r="A21" s="104"/>
      <c r="B21" s="106" t="s">
        <v>100</v>
      </c>
      <c r="C21" s="106"/>
      <c r="D21" s="102"/>
      <c r="E21" s="280">
        <f>'ใช้อันนี้  ไม่แยกพัฒนาผู้เรีย'!L22</f>
        <v>42097840</v>
      </c>
      <c r="F21" s="280"/>
      <c r="G21" s="280"/>
      <c r="H21" s="102" t="s">
        <v>80</v>
      </c>
      <c r="J21" s="114"/>
      <c r="K21" s="102"/>
      <c r="M21" s="117">
        <f>SUM(E22:E25)</f>
        <v>42097840</v>
      </c>
    </row>
    <row r="22" spans="1:11" ht="22.5" customHeight="1">
      <c r="A22" s="104"/>
      <c r="B22" s="101" t="s">
        <v>101</v>
      </c>
      <c r="C22" s="101"/>
      <c r="D22" s="100"/>
      <c r="E22" s="140">
        <f>'ใช้อันนี้  ไม่แยกพัฒนาผู้เรีย'!L23</f>
        <v>18000000</v>
      </c>
      <c r="F22" s="100" t="s">
        <v>80</v>
      </c>
      <c r="G22" s="140"/>
      <c r="H22" s="140"/>
      <c r="I22" s="140"/>
      <c r="J22" s="115"/>
      <c r="K22" s="100"/>
    </row>
    <row r="23" spans="1:11" ht="22.5" customHeight="1">
      <c r="A23" s="104"/>
      <c r="B23" s="101" t="s">
        <v>102</v>
      </c>
      <c r="C23" s="101"/>
      <c r="D23" s="100"/>
      <c r="E23" s="140">
        <f>'ใช้อันนี้  ไม่แยกพัฒนาผู้เรีย'!L28</f>
        <v>3950000</v>
      </c>
      <c r="F23" s="100" t="s">
        <v>80</v>
      </c>
      <c r="G23" s="140"/>
      <c r="H23" s="140"/>
      <c r="I23" s="140"/>
      <c r="J23" s="115"/>
      <c r="K23" s="100"/>
    </row>
    <row r="24" spans="1:11" ht="22.5" customHeight="1">
      <c r="A24" s="104"/>
      <c r="B24" s="101" t="s">
        <v>103</v>
      </c>
      <c r="C24" s="101"/>
      <c r="D24" s="100"/>
      <c r="E24" s="140">
        <f>SUM('ใช้อันนี้  ไม่แยกพัฒนาผู้เรีย'!L37,'ใช้อันนี้  ไม่แยกพัฒนาผู้เรีย'!L52)</f>
        <v>14189840</v>
      </c>
      <c r="F24" s="100" t="s">
        <v>80</v>
      </c>
      <c r="G24" s="140"/>
      <c r="H24" s="140"/>
      <c r="I24" s="140"/>
      <c r="J24" s="115"/>
      <c r="K24" s="100"/>
    </row>
    <row r="25" spans="1:11" ht="22.5" customHeight="1">
      <c r="A25" s="104"/>
      <c r="B25" s="101" t="s">
        <v>104</v>
      </c>
      <c r="C25" s="101"/>
      <c r="D25" s="100"/>
      <c r="E25" s="140">
        <f>'ใช้อันนี้  ไม่แยกพัฒนาผู้เรีย'!L45</f>
        <v>5958000</v>
      </c>
      <c r="F25" s="100" t="s">
        <v>80</v>
      </c>
      <c r="G25" s="140"/>
      <c r="H25" s="140"/>
      <c r="I25" s="140"/>
      <c r="J25" s="115"/>
      <c r="K25" s="100"/>
    </row>
    <row r="26" spans="1:13" ht="22.5" customHeight="1">
      <c r="A26" s="104"/>
      <c r="B26" s="106" t="s">
        <v>105</v>
      </c>
      <c r="C26" s="106"/>
      <c r="D26" s="102"/>
      <c r="E26" s="280">
        <f>'ใช้อันนี้  ไม่แยกพัฒนาผู้เรีย'!L153</f>
        <v>88146590</v>
      </c>
      <c r="F26" s="280"/>
      <c r="G26" s="280"/>
      <c r="H26" s="102" t="s">
        <v>80</v>
      </c>
      <c r="J26" s="114"/>
      <c r="K26" s="102"/>
      <c r="M26" s="117">
        <f>SUM(E27:E28)</f>
        <v>88146590</v>
      </c>
    </row>
    <row r="27" spans="1:11" ht="22.5" customHeight="1">
      <c r="A27" s="104"/>
      <c r="B27" s="101" t="s">
        <v>106</v>
      </c>
      <c r="C27" s="101"/>
      <c r="D27" s="100"/>
      <c r="E27" s="140">
        <f>'ใช้อันนี้  ไม่แยกพัฒนาผู้เรีย'!L154</f>
        <v>10387690</v>
      </c>
      <c r="F27" s="100" t="s">
        <v>80</v>
      </c>
      <c r="G27" s="140"/>
      <c r="H27" s="140"/>
      <c r="I27" s="140"/>
      <c r="J27" s="115"/>
      <c r="K27" s="100"/>
    </row>
    <row r="28" spans="1:11" ht="22.5" customHeight="1">
      <c r="A28" s="104"/>
      <c r="B28" s="101" t="s">
        <v>107</v>
      </c>
      <c r="C28" s="101"/>
      <c r="D28" s="100"/>
      <c r="E28" s="140">
        <f>'ใช้อันนี้  ไม่แยกพัฒนาผู้เรีย'!L156</f>
        <v>77758900</v>
      </c>
      <c r="F28" s="100" t="s">
        <v>80</v>
      </c>
      <c r="G28" s="140"/>
      <c r="H28" s="140"/>
      <c r="I28" s="140"/>
      <c r="J28" s="115"/>
      <c r="K28" s="100"/>
    </row>
    <row r="29" spans="1:13" ht="22.5" customHeight="1">
      <c r="A29" s="104"/>
      <c r="B29" s="106" t="s">
        <v>108</v>
      </c>
      <c r="C29" s="106"/>
      <c r="D29" s="102"/>
      <c r="E29" s="277">
        <f>'ใช้อันนี้  ไม่แยกพัฒนาผู้เรีย'!L159</f>
        <v>13708253.24</v>
      </c>
      <c r="F29" s="277"/>
      <c r="G29" s="277"/>
      <c r="H29" s="102" t="s">
        <v>80</v>
      </c>
      <c r="J29" s="114"/>
      <c r="K29" s="102"/>
      <c r="M29" s="119">
        <f>SUM('ใช้อันนี้  ไม่แยกพัฒนาผู้เรีย'!L160:L163)</f>
        <v>13708253.24</v>
      </c>
    </row>
    <row r="30" spans="1:11" ht="22.5" customHeight="1">
      <c r="A30" s="104"/>
      <c r="B30" s="101" t="s">
        <v>109</v>
      </c>
      <c r="C30" s="101"/>
      <c r="D30" s="100"/>
      <c r="E30" s="141">
        <f>SUM('ใช้อันนี้  ไม่แยกพัฒนาผู้เรีย'!L160:L163)</f>
        <v>13708253.24</v>
      </c>
      <c r="F30" s="100" t="s">
        <v>80</v>
      </c>
      <c r="G30" s="141"/>
      <c r="H30" s="141"/>
      <c r="I30" s="141"/>
      <c r="J30" s="115"/>
      <c r="K30" s="100"/>
    </row>
    <row r="31" spans="1:11" ht="22.5" customHeight="1">
      <c r="A31" s="104"/>
      <c r="B31" s="101" t="s">
        <v>110</v>
      </c>
      <c r="C31" s="101"/>
      <c r="D31" s="100"/>
      <c r="E31" s="142"/>
      <c r="F31" s="100" t="s">
        <v>80</v>
      </c>
      <c r="G31" s="142"/>
      <c r="H31" s="142"/>
      <c r="I31" s="142"/>
      <c r="J31" s="115"/>
      <c r="K31" s="100"/>
    </row>
    <row r="32" spans="1:13" ht="22.5" customHeight="1">
      <c r="A32" s="104"/>
      <c r="B32" s="106" t="s">
        <v>111</v>
      </c>
      <c r="C32" s="106"/>
      <c r="D32" s="102"/>
      <c r="E32" s="277">
        <f>'ใช้อันนี้  ไม่แยกพัฒนาผู้เรีย'!L164</f>
        <v>12136663.04</v>
      </c>
      <c r="F32" s="277"/>
      <c r="G32" s="277"/>
      <c r="H32" s="102" t="s">
        <v>80</v>
      </c>
      <c r="J32" s="114"/>
      <c r="K32" s="102"/>
      <c r="M32" s="119">
        <f>SUM('ใช้อันนี้  ไม่แยกพัฒนาผู้เรีย'!L165:L166)</f>
        <v>12136663.04</v>
      </c>
    </row>
    <row r="33" spans="1:11" ht="22.5" customHeight="1">
      <c r="A33" s="106"/>
      <c r="B33" s="101" t="s">
        <v>112</v>
      </c>
      <c r="C33" s="101"/>
      <c r="D33" s="100"/>
      <c r="E33" s="141">
        <f>SUM('ใช้อันนี้  ไม่แยกพัฒนาผู้เรีย'!L165:L166)</f>
        <v>12136663.04</v>
      </c>
      <c r="F33" s="100" t="s">
        <v>80</v>
      </c>
      <c r="G33" s="141"/>
      <c r="H33" s="141"/>
      <c r="I33" s="141"/>
      <c r="J33" s="115"/>
      <c r="K33" s="100"/>
    </row>
    <row r="34" spans="1:11" ht="22.5" customHeight="1">
      <c r="A34" s="106"/>
      <c r="B34" s="101" t="s">
        <v>113</v>
      </c>
      <c r="C34" s="101"/>
      <c r="D34" s="100"/>
      <c r="E34" s="142"/>
      <c r="F34" s="100"/>
      <c r="G34" s="142"/>
      <c r="H34" s="142"/>
      <c r="I34" s="142"/>
      <c r="J34" s="101"/>
      <c r="K34" s="100"/>
    </row>
  </sheetData>
  <sheetProtection/>
  <mergeCells count="10">
    <mergeCell ref="E29:G29"/>
    <mergeCell ref="E32:G32"/>
    <mergeCell ref="D3:E3"/>
    <mergeCell ref="D6:E6"/>
    <mergeCell ref="B6:C6"/>
    <mergeCell ref="F2:J2"/>
    <mergeCell ref="F13:J13"/>
    <mergeCell ref="E14:G14"/>
    <mergeCell ref="E21:G21"/>
    <mergeCell ref="E26:G26"/>
  </mergeCells>
  <printOptions/>
  <pageMargins left="0.7" right="0.16666666666666666" top="0.75" bottom="0.5357142857142857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85" workbookViewId="0" topLeftCell="A13">
      <selection activeCell="E9" sqref="E9:E10"/>
    </sheetView>
  </sheetViews>
  <sheetFormatPr defaultColWidth="8.625" defaultRowHeight="24"/>
  <cols>
    <col min="1" max="1" width="15.125" style="171" customWidth="1"/>
    <col min="2" max="3" width="10.125" style="171" customWidth="1"/>
    <col min="4" max="5" width="10.125" style="173" customWidth="1"/>
    <col min="6" max="6" width="6.75390625" style="173" customWidth="1"/>
    <col min="7" max="9" width="6.50390625" style="173" customWidth="1"/>
    <col min="10" max="10" width="6.50390625" style="171" customWidth="1"/>
    <col min="11" max="11" width="6.50390625" style="173" customWidth="1"/>
    <col min="12" max="12" width="6.50390625" style="171" customWidth="1"/>
    <col min="13" max="13" width="6.50390625" style="174" customWidth="1"/>
    <col min="14" max="15" width="6.50390625" style="125" customWidth="1"/>
    <col min="16" max="16384" width="8.625" style="125" customWidth="1"/>
  </cols>
  <sheetData>
    <row r="1" spans="1:13" ht="22.5" customHeight="1">
      <c r="A1" s="161" t="s">
        <v>136</v>
      </c>
      <c r="B1" s="170" t="s">
        <v>154</v>
      </c>
      <c r="C1" s="125"/>
      <c r="D1" s="125"/>
      <c r="E1" s="125"/>
      <c r="F1" s="125"/>
      <c r="G1" s="160"/>
      <c r="H1" s="160"/>
      <c r="I1" s="160"/>
      <c r="J1" s="160"/>
      <c r="K1" s="146"/>
      <c r="M1" s="172"/>
    </row>
    <row r="2" spans="1:9" ht="22.5" customHeight="1">
      <c r="A2" s="284" t="s">
        <v>137</v>
      </c>
      <c r="B2" s="284" t="s">
        <v>138</v>
      </c>
      <c r="C2" s="284"/>
      <c r="D2" s="284"/>
      <c r="E2" s="284"/>
      <c r="F2" s="284" t="s">
        <v>139</v>
      </c>
      <c r="G2" s="148"/>
      <c r="H2" s="148"/>
      <c r="I2" s="148"/>
    </row>
    <row r="3" spans="1:6" ht="22.5" customHeight="1">
      <c r="A3" s="284"/>
      <c r="B3" s="162" t="s">
        <v>3</v>
      </c>
      <c r="C3" s="162" t="s">
        <v>4</v>
      </c>
      <c r="D3" s="162" t="s">
        <v>2</v>
      </c>
      <c r="E3" s="162" t="s">
        <v>0</v>
      </c>
      <c r="F3" s="284"/>
    </row>
    <row r="4" spans="1:6" ht="22.5" customHeight="1">
      <c r="A4" s="112" t="s">
        <v>10</v>
      </c>
      <c r="B4" s="144" t="s">
        <v>8</v>
      </c>
      <c r="C4" s="163">
        <v>81404970</v>
      </c>
      <c r="D4" s="144" t="s">
        <v>8</v>
      </c>
      <c r="E4" s="163">
        <v>81404970</v>
      </c>
      <c r="F4" s="144"/>
    </row>
    <row r="5" spans="1:11" ht="22.5" customHeight="1">
      <c r="A5" s="109" t="s">
        <v>93</v>
      </c>
      <c r="B5" s="164" t="s">
        <v>8</v>
      </c>
      <c r="C5" s="165">
        <v>64725360</v>
      </c>
      <c r="D5" s="164" t="s">
        <v>8</v>
      </c>
      <c r="E5" s="136">
        <v>64725360</v>
      </c>
      <c r="F5" s="164"/>
      <c r="G5" s="148"/>
      <c r="H5" s="148"/>
      <c r="I5" s="148"/>
      <c r="K5" s="152"/>
    </row>
    <row r="6" spans="1:10" ht="22.5" customHeight="1">
      <c r="A6" s="109" t="s">
        <v>140</v>
      </c>
      <c r="B6" s="281" t="s">
        <v>8</v>
      </c>
      <c r="C6" s="285">
        <v>10243800</v>
      </c>
      <c r="D6" s="281" t="s">
        <v>8</v>
      </c>
      <c r="E6" s="277">
        <v>10243800</v>
      </c>
      <c r="F6" s="281"/>
      <c r="J6" s="150"/>
    </row>
    <row r="7" spans="1:10" ht="22.5" customHeight="1">
      <c r="A7" s="109" t="s">
        <v>141</v>
      </c>
      <c r="B7" s="281"/>
      <c r="C7" s="285"/>
      <c r="D7" s="281"/>
      <c r="E7" s="277"/>
      <c r="F7" s="281"/>
      <c r="J7" s="150"/>
    </row>
    <row r="8" spans="1:10" ht="22.5" customHeight="1">
      <c r="A8" s="109" t="s">
        <v>94</v>
      </c>
      <c r="B8" s="166" t="s">
        <v>8</v>
      </c>
      <c r="C8" s="141">
        <v>1198020</v>
      </c>
      <c r="D8" s="166" t="s">
        <v>8</v>
      </c>
      <c r="E8" s="136">
        <v>1198020</v>
      </c>
      <c r="F8" s="166"/>
      <c r="J8" s="150"/>
    </row>
    <row r="9" spans="1:10" ht="22.5" customHeight="1">
      <c r="A9" s="109" t="s">
        <v>142</v>
      </c>
      <c r="B9" s="281" t="s">
        <v>8</v>
      </c>
      <c r="C9" s="283">
        <v>5237790</v>
      </c>
      <c r="D9" s="281" t="s">
        <v>8</v>
      </c>
      <c r="E9" s="277">
        <v>5237790</v>
      </c>
      <c r="F9" s="281"/>
      <c r="J9" s="150"/>
    </row>
    <row r="10" spans="1:10" ht="22.5" customHeight="1">
      <c r="A10" s="109" t="s">
        <v>143</v>
      </c>
      <c r="B10" s="281"/>
      <c r="C10" s="283"/>
      <c r="D10" s="281"/>
      <c r="E10" s="277"/>
      <c r="F10" s="281"/>
      <c r="J10" s="150"/>
    </row>
    <row r="11" spans="1:10" ht="22.5" customHeight="1">
      <c r="A11" s="109" t="s">
        <v>99</v>
      </c>
      <c r="B11" s="281" t="s">
        <v>8</v>
      </c>
      <c r="C11" s="281" t="s">
        <v>8</v>
      </c>
      <c r="D11" s="281" t="s">
        <v>8</v>
      </c>
      <c r="E11" s="282" t="s">
        <v>8</v>
      </c>
      <c r="F11" s="281"/>
      <c r="J11" s="149"/>
    </row>
    <row r="12" spans="1:14" ht="22.5" customHeight="1">
      <c r="A12" s="109" t="s">
        <v>144</v>
      </c>
      <c r="B12" s="281"/>
      <c r="C12" s="281"/>
      <c r="D12" s="281"/>
      <c r="E12" s="282"/>
      <c r="F12" s="281"/>
      <c r="G12" s="160"/>
      <c r="H12" s="160"/>
      <c r="I12" s="160"/>
      <c r="J12" s="160"/>
      <c r="K12" s="146"/>
      <c r="M12" s="172"/>
      <c r="N12" s="175"/>
    </row>
    <row r="13" spans="1:13" ht="22.5" customHeight="1">
      <c r="A13" s="112" t="s">
        <v>11</v>
      </c>
      <c r="B13" s="163">
        <v>2075600</v>
      </c>
      <c r="C13" s="163">
        <v>10849600</v>
      </c>
      <c r="D13" s="144" t="s">
        <v>8</v>
      </c>
      <c r="E13" s="163">
        <v>12925200</v>
      </c>
      <c r="F13" s="144"/>
      <c r="G13" s="158"/>
      <c r="H13" s="146"/>
      <c r="K13" s="151"/>
      <c r="M13" s="172"/>
    </row>
    <row r="14" spans="1:10" ht="22.5" customHeight="1">
      <c r="A14" s="109" t="s">
        <v>145</v>
      </c>
      <c r="B14" s="137"/>
      <c r="C14" s="137"/>
      <c r="D14" s="123"/>
      <c r="E14" s="167"/>
      <c r="F14" s="123"/>
      <c r="G14" s="153"/>
      <c r="H14" s="153"/>
      <c r="I14" s="153"/>
      <c r="J14" s="154"/>
    </row>
    <row r="15" spans="1:10" ht="22.5" customHeight="1">
      <c r="A15" s="109" t="s">
        <v>146</v>
      </c>
      <c r="B15" s="141">
        <v>1575600</v>
      </c>
      <c r="C15" s="165">
        <v>8907700</v>
      </c>
      <c r="D15" s="166" t="s">
        <v>8</v>
      </c>
      <c r="E15" s="136">
        <v>10483300</v>
      </c>
      <c r="F15" s="177" t="s">
        <v>147</v>
      </c>
      <c r="G15" s="153"/>
      <c r="H15" s="153"/>
      <c r="I15" s="153"/>
      <c r="J15" s="154"/>
    </row>
    <row r="16" spans="1:11" ht="22.5" customHeight="1">
      <c r="A16" s="109" t="s">
        <v>148</v>
      </c>
      <c r="B16" s="166" t="s">
        <v>8</v>
      </c>
      <c r="C16" s="164" t="s">
        <v>8</v>
      </c>
      <c r="D16" s="166" t="s">
        <v>8</v>
      </c>
      <c r="E16" s="138" t="s">
        <v>8</v>
      </c>
      <c r="F16" s="166"/>
      <c r="G16" s="153"/>
      <c r="H16" s="153"/>
      <c r="I16" s="153"/>
      <c r="J16" s="154"/>
      <c r="K16" s="151"/>
    </row>
    <row r="17" spans="1:11" ht="22.5" customHeight="1">
      <c r="A17" s="109" t="s">
        <v>149</v>
      </c>
      <c r="B17" s="166" t="s">
        <v>8</v>
      </c>
      <c r="C17" s="164" t="s">
        <v>8</v>
      </c>
      <c r="D17" s="166" t="s">
        <v>8</v>
      </c>
      <c r="E17" s="138" t="s">
        <v>8</v>
      </c>
      <c r="F17" s="166"/>
      <c r="G17" s="153"/>
      <c r="H17" s="153"/>
      <c r="I17" s="153"/>
      <c r="J17" s="154"/>
      <c r="K17" s="151"/>
    </row>
    <row r="18" spans="1:11" ht="22.5" customHeight="1">
      <c r="A18" s="109" t="s">
        <v>150</v>
      </c>
      <c r="B18" s="123"/>
      <c r="C18" s="168">
        <v>201900</v>
      </c>
      <c r="D18" s="166" t="s">
        <v>8</v>
      </c>
      <c r="E18" s="136">
        <v>201900</v>
      </c>
      <c r="F18" s="123"/>
      <c r="G18" s="153"/>
      <c r="H18" s="153"/>
      <c r="I18" s="153"/>
      <c r="J18" s="154"/>
      <c r="K18" s="151"/>
    </row>
    <row r="19" spans="1:11" ht="22.5" customHeight="1">
      <c r="A19" s="109" t="s">
        <v>151</v>
      </c>
      <c r="B19" s="166" t="s">
        <v>8</v>
      </c>
      <c r="C19" s="164" t="s">
        <v>8</v>
      </c>
      <c r="D19" s="166" t="s">
        <v>8</v>
      </c>
      <c r="E19" s="138" t="s">
        <v>8</v>
      </c>
      <c r="F19" s="123"/>
      <c r="G19" s="153"/>
      <c r="H19" s="153"/>
      <c r="I19" s="153"/>
      <c r="J19" s="154"/>
      <c r="K19" s="151"/>
    </row>
    <row r="20" spans="1:13" ht="22.5" customHeight="1">
      <c r="A20" s="109" t="s">
        <v>104</v>
      </c>
      <c r="B20" s="141">
        <v>500000</v>
      </c>
      <c r="C20" s="165">
        <v>1740000</v>
      </c>
      <c r="D20" s="166" t="s">
        <v>8</v>
      </c>
      <c r="E20" s="136">
        <v>2240000</v>
      </c>
      <c r="F20" s="123"/>
      <c r="G20" s="158"/>
      <c r="H20" s="146"/>
      <c r="J20" s="155"/>
      <c r="K20" s="146"/>
      <c r="M20" s="172"/>
    </row>
    <row r="21" spans="1:11" ht="22.5" customHeight="1">
      <c r="A21" s="112" t="s">
        <v>12</v>
      </c>
      <c r="B21" s="144" t="s">
        <v>8</v>
      </c>
      <c r="C21" s="163">
        <v>23469400</v>
      </c>
      <c r="D21" s="144" t="s">
        <v>8</v>
      </c>
      <c r="E21" s="163">
        <v>23469400</v>
      </c>
      <c r="F21" s="122"/>
      <c r="G21" s="153"/>
      <c r="H21" s="153"/>
      <c r="I21" s="153"/>
      <c r="J21" s="154"/>
      <c r="K21" s="151"/>
    </row>
    <row r="22" spans="1:11" ht="22.5" customHeight="1">
      <c r="A22" s="109" t="s">
        <v>152</v>
      </c>
      <c r="B22" s="166" t="s">
        <v>8</v>
      </c>
      <c r="C22" s="165">
        <v>1000000</v>
      </c>
      <c r="D22" s="166" t="s">
        <v>8</v>
      </c>
      <c r="E22" s="136">
        <v>1000000</v>
      </c>
      <c r="F22" s="109"/>
      <c r="G22" s="153"/>
      <c r="H22" s="153"/>
      <c r="I22" s="153"/>
      <c r="J22" s="154"/>
      <c r="K22" s="151"/>
    </row>
    <row r="23" spans="1:11" ht="22.5" customHeight="1">
      <c r="A23" s="109" t="s">
        <v>153</v>
      </c>
      <c r="B23" s="166" t="s">
        <v>8</v>
      </c>
      <c r="C23" s="165">
        <v>22469400</v>
      </c>
      <c r="D23" s="166" t="s">
        <v>8</v>
      </c>
      <c r="E23" s="136">
        <v>22469400</v>
      </c>
      <c r="F23" s="109"/>
      <c r="G23" s="153"/>
      <c r="H23" s="153"/>
      <c r="I23" s="153"/>
      <c r="J23" s="154"/>
      <c r="K23" s="151"/>
    </row>
    <row r="24" spans="1:11" ht="22.5" customHeight="1">
      <c r="A24" s="162" t="s">
        <v>1</v>
      </c>
      <c r="B24" s="169">
        <v>2075600</v>
      </c>
      <c r="C24" s="169">
        <v>115723970</v>
      </c>
      <c r="D24" s="162" t="s">
        <v>8</v>
      </c>
      <c r="E24" s="169">
        <v>117799570</v>
      </c>
      <c r="F24" s="128"/>
      <c r="G24" s="153"/>
      <c r="H24" s="153"/>
      <c r="I24" s="153"/>
      <c r="J24" s="154"/>
      <c r="K24" s="151"/>
    </row>
    <row r="25" spans="1:13" ht="22.5" customHeight="1">
      <c r="A25" s="147"/>
      <c r="B25" s="145"/>
      <c r="C25" s="145"/>
      <c r="D25" s="146"/>
      <c r="E25" s="158"/>
      <c r="F25" s="158"/>
      <c r="G25" s="158"/>
      <c r="H25" s="146"/>
      <c r="J25" s="155"/>
      <c r="K25" s="146"/>
      <c r="M25" s="172"/>
    </row>
    <row r="26" spans="1:11" ht="22.5" customHeight="1">
      <c r="A26" s="147"/>
      <c r="B26" s="149"/>
      <c r="C26" s="149"/>
      <c r="D26" s="151"/>
      <c r="E26" s="153"/>
      <c r="F26" s="151"/>
      <c r="G26" s="153"/>
      <c r="H26" s="153"/>
      <c r="I26" s="153"/>
      <c r="J26" s="154"/>
      <c r="K26" s="151"/>
    </row>
    <row r="27" spans="1:11" ht="22.5" customHeight="1">
      <c r="A27" s="147"/>
      <c r="B27" s="149"/>
      <c r="C27" s="149"/>
      <c r="D27" s="151"/>
      <c r="E27" s="153"/>
      <c r="F27" s="151"/>
      <c r="G27" s="153"/>
      <c r="H27" s="153"/>
      <c r="I27" s="153"/>
      <c r="J27" s="154"/>
      <c r="K27" s="151"/>
    </row>
    <row r="28" spans="1:13" ht="22.5" customHeight="1">
      <c r="A28" s="147"/>
      <c r="B28" s="145"/>
      <c r="C28" s="145"/>
      <c r="D28" s="146"/>
      <c r="E28" s="159"/>
      <c r="F28" s="159"/>
      <c r="G28" s="159"/>
      <c r="H28" s="146"/>
      <c r="J28" s="155"/>
      <c r="K28" s="146"/>
      <c r="M28" s="176"/>
    </row>
    <row r="29" spans="1:11" ht="22.5" customHeight="1">
      <c r="A29" s="147"/>
      <c r="B29" s="149"/>
      <c r="C29" s="149"/>
      <c r="D29" s="151"/>
      <c r="E29" s="156"/>
      <c r="F29" s="151"/>
      <c r="G29" s="156"/>
      <c r="H29" s="156"/>
      <c r="I29" s="156"/>
      <c r="J29" s="154"/>
      <c r="K29" s="151"/>
    </row>
    <row r="30" spans="1:11" ht="22.5" customHeight="1">
      <c r="A30" s="147"/>
      <c r="B30" s="149"/>
      <c r="C30" s="149"/>
      <c r="D30" s="151"/>
      <c r="E30" s="157"/>
      <c r="F30" s="151"/>
      <c r="G30" s="157"/>
      <c r="H30" s="157"/>
      <c r="I30" s="157"/>
      <c r="J30" s="154"/>
      <c r="K30" s="151"/>
    </row>
    <row r="31" spans="1:13" ht="22.5" customHeight="1">
      <c r="A31" s="147"/>
      <c r="B31" s="145"/>
      <c r="C31" s="145"/>
      <c r="D31" s="146"/>
      <c r="E31" s="159"/>
      <c r="F31" s="159"/>
      <c r="G31" s="159"/>
      <c r="H31" s="146"/>
      <c r="J31" s="155"/>
      <c r="K31" s="146"/>
      <c r="M31" s="176"/>
    </row>
    <row r="32" spans="1:11" ht="22.5" customHeight="1">
      <c r="A32" s="145"/>
      <c r="B32" s="149"/>
      <c r="C32" s="149"/>
      <c r="D32" s="151"/>
      <c r="E32" s="156"/>
      <c r="F32" s="151"/>
      <c r="G32" s="156"/>
      <c r="H32" s="156"/>
      <c r="I32" s="156"/>
      <c r="J32" s="154"/>
      <c r="K32" s="151"/>
    </row>
    <row r="33" spans="1:11" ht="22.5" customHeight="1">
      <c r="A33" s="145"/>
      <c r="B33" s="149"/>
      <c r="C33" s="149"/>
      <c r="D33" s="151"/>
      <c r="E33" s="157"/>
      <c r="F33" s="151"/>
      <c r="G33" s="157"/>
      <c r="H33" s="157"/>
      <c r="I33" s="157"/>
      <c r="J33" s="149"/>
      <c r="K33" s="151"/>
    </row>
  </sheetData>
  <sheetProtection/>
  <mergeCells count="18">
    <mergeCell ref="A2:A3"/>
    <mergeCell ref="B2:E2"/>
    <mergeCell ref="F2:F3"/>
    <mergeCell ref="B6:B7"/>
    <mergeCell ref="C6:C7"/>
    <mergeCell ref="D6:D7"/>
    <mergeCell ref="E6:E7"/>
    <mergeCell ref="F6:F7"/>
    <mergeCell ref="D9:D10"/>
    <mergeCell ref="E9:E10"/>
    <mergeCell ref="F9:F10"/>
    <mergeCell ref="B11:B12"/>
    <mergeCell ref="C11:C12"/>
    <mergeCell ref="D11:D12"/>
    <mergeCell ref="E11:E12"/>
    <mergeCell ref="F11:F12"/>
    <mergeCell ref="B9:B10"/>
    <mergeCell ref="C9:C10"/>
  </mergeCells>
  <printOptions/>
  <pageMargins left="0.7" right="0.16666666666666666" top="0.75" bottom="0.5357142857142857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7" sqref="G1:G16384"/>
    </sheetView>
  </sheetViews>
  <sheetFormatPr defaultColWidth="9.00390625" defaultRowHeight="24"/>
  <cols>
    <col min="1" max="1" width="1.75390625" style="113" customWidth="1"/>
    <col min="2" max="2" width="26.50390625" style="0" customWidth="1"/>
    <col min="4" max="4" width="5.375" style="0" customWidth="1"/>
    <col min="6" max="6" width="4.75390625" style="0" customWidth="1"/>
    <col min="7" max="7" width="12.125" style="185" bestFit="1" customWidth="1"/>
  </cols>
  <sheetData>
    <row r="1" spans="1:6" ht="28.5">
      <c r="A1" s="287" t="s">
        <v>114</v>
      </c>
      <c r="B1" s="287"/>
      <c r="C1" s="287"/>
      <c r="D1" s="287"/>
      <c r="E1" s="287"/>
      <c r="F1" s="287"/>
    </row>
    <row r="2" spans="1:6" ht="24">
      <c r="A2" s="133">
        <v>1</v>
      </c>
      <c r="B2" s="120" t="s">
        <v>115</v>
      </c>
      <c r="C2" s="121"/>
      <c r="D2" s="121"/>
      <c r="E2" s="121"/>
      <c r="F2" s="121"/>
    </row>
    <row r="3" spans="1:6" ht="24">
      <c r="A3" s="134"/>
      <c r="B3" s="120" t="s">
        <v>116</v>
      </c>
      <c r="C3" s="121"/>
      <c r="D3" s="121"/>
      <c r="E3" s="121"/>
      <c r="F3" s="121"/>
    </row>
    <row r="4" spans="1:6" ht="24">
      <c r="A4" s="126"/>
      <c r="B4" s="286" t="s">
        <v>117</v>
      </c>
      <c r="C4" s="286"/>
      <c r="D4" s="126" t="s">
        <v>118</v>
      </c>
      <c r="E4" s="127">
        <v>2616</v>
      </c>
      <c r="F4" s="126" t="s">
        <v>119</v>
      </c>
    </row>
    <row r="5" spans="1:6" ht="24">
      <c r="A5" s="126"/>
      <c r="B5" s="286" t="s">
        <v>120</v>
      </c>
      <c r="C5" s="286"/>
      <c r="D5" s="126" t="s">
        <v>118</v>
      </c>
      <c r="E5" s="127">
        <v>2633</v>
      </c>
      <c r="F5" s="126" t="s">
        <v>119</v>
      </c>
    </row>
    <row r="6" spans="1:7" ht="24">
      <c r="A6" s="131"/>
      <c r="B6" s="288" t="s">
        <v>1</v>
      </c>
      <c r="C6" s="288"/>
      <c r="D6" s="130"/>
      <c r="E6" s="135">
        <v>5249</v>
      </c>
      <c r="F6" s="132" t="s">
        <v>119</v>
      </c>
      <c r="G6" s="186">
        <f>SUM(E4:E5)</f>
        <v>5249</v>
      </c>
    </row>
    <row r="7" spans="1:6" ht="24">
      <c r="A7" s="133">
        <v>2</v>
      </c>
      <c r="B7" s="120" t="s">
        <v>121</v>
      </c>
      <c r="C7" s="121"/>
      <c r="D7" s="121"/>
      <c r="E7" s="121"/>
      <c r="F7" s="121"/>
    </row>
    <row r="8" spans="1:6" ht="24">
      <c r="A8" s="126"/>
      <c r="B8" s="124" t="s">
        <v>122</v>
      </c>
      <c r="C8" s="103"/>
      <c r="D8" s="103"/>
      <c r="E8" s="103"/>
      <c r="F8" s="103"/>
    </row>
    <row r="9" spans="1:6" ht="24">
      <c r="A9" s="126"/>
      <c r="B9" s="124" t="s">
        <v>123</v>
      </c>
      <c r="C9" s="103"/>
      <c r="D9" s="126" t="s">
        <v>118</v>
      </c>
      <c r="E9" s="95">
        <v>4384734.55</v>
      </c>
      <c r="F9" s="126" t="s">
        <v>80</v>
      </c>
    </row>
    <row r="10" spans="1:6" ht="24">
      <c r="A10" s="126"/>
      <c r="B10" s="124" t="s">
        <v>124</v>
      </c>
      <c r="C10" s="103"/>
      <c r="D10" s="126" t="s">
        <v>118</v>
      </c>
      <c r="E10" s="95">
        <v>479090</v>
      </c>
      <c r="F10" s="126" t="s">
        <v>80</v>
      </c>
    </row>
    <row r="11" spans="1:6" ht="24">
      <c r="A11" s="126"/>
      <c r="B11" s="124" t="s">
        <v>125</v>
      </c>
      <c r="C11" s="103"/>
      <c r="D11" s="126" t="s">
        <v>118</v>
      </c>
      <c r="E11" s="95">
        <v>1122300</v>
      </c>
      <c r="F11" s="126" t="s">
        <v>80</v>
      </c>
    </row>
    <row r="12" spans="1:6" ht="24">
      <c r="A12" s="126"/>
      <c r="B12" s="124" t="s">
        <v>126</v>
      </c>
      <c r="C12" s="103"/>
      <c r="D12" s="126" t="s">
        <v>118</v>
      </c>
      <c r="E12" s="96">
        <v>59</v>
      </c>
      <c r="F12" s="126" t="s">
        <v>80</v>
      </c>
    </row>
    <row r="13" spans="1:7" ht="24">
      <c r="A13" s="131"/>
      <c r="B13" s="288" t="s">
        <v>1</v>
      </c>
      <c r="C13" s="288"/>
      <c r="D13" s="130"/>
      <c r="E13" s="97">
        <v>5986183.55</v>
      </c>
      <c r="F13" s="132" t="s">
        <v>80</v>
      </c>
      <c r="G13" s="187">
        <f>SUM(E9:E12)</f>
        <v>5986183.55</v>
      </c>
    </row>
    <row r="14" spans="1:6" ht="24">
      <c r="A14" s="133">
        <v>3</v>
      </c>
      <c r="B14" s="120" t="s">
        <v>127</v>
      </c>
      <c r="C14" s="121"/>
      <c r="D14" s="121"/>
      <c r="E14" s="121"/>
      <c r="F14" s="121"/>
    </row>
    <row r="15" spans="1:6" ht="24">
      <c r="A15" s="126"/>
      <c r="B15" s="289" t="s">
        <v>128</v>
      </c>
      <c r="C15" s="289"/>
      <c r="D15" s="103"/>
      <c r="E15" s="103"/>
      <c r="F15" s="103"/>
    </row>
    <row r="16" spans="1:6" ht="24">
      <c r="A16" s="126"/>
      <c r="B16" s="124" t="s">
        <v>129</v>
      </c>
      <c r="C16" s="103"/>
      <c r="D16" s="126" t="s">
        <v>118</v>
      </c>
      <c r="E16" s="95">
        <v>2616000</v>
      </c>
      <c r="F16" s="126" t="s">
        <v>80</v>
      </c>
    </row>
    <row r="17" spans="1:6" ht="24">
      <c r="A17" s="126"/>
      <c r="B17" s="124" t="s">
        <v>124</v>
      </c>
      <c r="C17" s="103"/>
      <c r="D17" s="126" t="s">
        <v>118</v>
      </c>
      <c r="E17" s="95">
        <v>601680</v>
      </c>
      <c r="F17" s="126" t="s">
        <v>80</v>
      </c>
    </row>
    <row r="18" spans="1:6" ht="24">
      <c r="A18" s="126"/>
      <c r="B18" s="124" t="s">
        <v>125</v>
      </c>
      <c r="C18" s="103"/>
      <c r="D18" s="126" t="s">
        <v>118</v>
      </c>
      <c r="E18" s="96" t="s">
        <v>8</v>
      </c>
      <c r="F18" s="126" t="s">
        <v>80</v>
      </c>
    </row>
    <row r="19" spans="1:6" ht="24">
      <c r="A19" s="126"/>
      <c r="B19" s="124" t="s">
        <v>126</v>
      </c>
      <c r="C19" s="103"/>
      <c r="D19" s="126" t="s">
        <v>118</v>
      </c>
      <c r="E19" s="95">
        <v>1242600</v>
      </c>
      <c r="F19" s="126" t="s">
        <v>80</v>
      </c>
    </row>
    <row r="20" spans="1:7" ht="24">
      <c r="A20" s="131"/>
      <c r="B20" s="288" t="s">
        <v>1</v>
      </c>
      <c r="C20" s="288"/>
      <c r="D20" s="131" t="s">
        <v>118</v>
      </c>
      <c r="E20" s="97">
        <v>4460280</v>
      </c>
      <c r="F20" s="131" t="s">
        <v>80</v>
      </c>
      <c r="G20" s="187">
        <f>SUM(E16:E19)</f>
        <v>4460280</v>
      </c>
    </row>
    <row r="21" spans="1:6" ht="24">
      <c r="A21" s="126"/>
      <c r="B21" s="286" t="s">
        <v>130</v>
      </c>
      <c r="C21" s="286"/>
      <c r="D21" s="103"/>
      <c r="E21" s="103"/>
      <c r="F21" s="103"/>
    </row>
    <row r="22" spans="1:6" ht="24">
      <c r="A22" s="126"/>
      <c r="B22" s="124" t="s">
        <v>129</v>
      </c>
      <c r="C22" s="103"/>
      <c r="D22" s="126" t="s">
        <v>118</v>
      </c>
      <c r="E22" s="95">
        <v>2633000</v>
      </c>
      <c r="F22" s="126" t="s">
        <v>80</v>
      </c>
    </row>
    <row r="23" spans="1:6" ht="24">
      <c r="A23" s="126"/>
      <c r="B23" s="124" t="s">
        <v>124</v>
      </c>
      <c r="C23" s="103"/>
      <c r="D23" s="126" t="s">
        <v>118</v>
      </c>
      <c r="E23" s="95">
        <v>605590</v>
      </c>
      <c r="F23" s="126" t="s">
        <v>80</v>
      </c>
    </row>
    <row r="24" spans="1:6" ht="24">
      <c r="A24" s="126"/>
      <c r="B24" s="124" t="s">
        <v>125</v>
      </c>
      <c r="C24" s="103"/>
      <c r="D24" s="126" t="s">
        <v>118</v>
      </c>
      <c r="E24" s="95">
        <v>2369700</v>
      </c>
      <c r="F24" s="126" t="s">
        <v>80</v>
      </c>
    </row>
    <row r="25" spans="1:6" ht="24">
      <c r="A25" s="126"/>
      <c r="B25" s="124" t="s">
        <v>126</v>
      </c>
      <c r="C25" s="103"/>
      <c r="D25" s="126" t="s">
        <v>118</v>
      </c>
      <c r="E25" s="95">
        <v>1250675</v>
      </c>
      <c r="F25" s="126" t="s">
        <v>80</v>
      </c>
    </row>
    <row r="26" spans="1:7" ht="24">
      <c r="A26" s="131"/>
      <c r="B26" s="130"/>
      <c r="C26" s="132" t="s">
        <v>1</v>
      </c>
      <c r="D26" s="131" t="s">
        <v>118</v>
      </c>
      <c r="E26" s="97">
        <v>6858965</v>
      </c>
      <c r="F26" s="131" t="s">
        <v>80</v>
      </c>
      <c r="G26" s="187">
        <f>SUM(E22:E25)</f>
        <v>6858965</v>
      </c>
    </row>
    <row r="27" spans="1:6" ht="24">
      <c r="A27" s="133">
        <v>4</v>
      </c>
      <c r="B27" s="120" t="s">
        <v>131</v>
      </c>
      <c r="C27" s="121"/>
      <c r="D27" s="121"/>
      <c r="E27" s="121"/>
      <c r="F27" s="121"/>
    </row>
    <row r="28" spans="1:6" ht="24">
      <c r="A28" s="126"/>
      <c r="B28" s="124" t="s">
        <v>132</v>
      </c>
      <c r="C28" s="103"/>
      <c r="D28" s="126" t="s">
        <v>118</v>
      </c>
      <c r="E28" s="95">
        <v>5986183.55</v>
      </c>
      <c r="F28" s="126" t="s">
        <v>80</v>
      </c>
    </row>
    <row r="29" spans="1:6" ht="24">
      <c r="A29" s="126"/>
      <c r="B29" s="124" t="s">
        <v>133</v>
      </c>
      <c r="C29" s="103"/>
      <c r="D29" s="126" t="s">
        <v>118</v>
      </c>
      <c r="E29" s="95">
        <v>4460280</v>
      </c>
      <c r="F29" s="126" t="s">
        <v>80</v>
      </c>
    </row>
    <row r="30" spans="1:6" ht="24">
      <c r="A30" s="126"/>
      <c r="B30" s="124" t="s">
        <v>134</v>
      </c>
      <c r="C30" s="103"/>
      <c r="D30" s="126" t="s">
        <v>118</v>
      </c>
      <c r="E30" s="95">
        <v>6858965</v>
      </c>
      <c r="F30" s="126" t="s">
        <v>80</v>
      </c>
    </row>
    <row r="31" spans="1:7" ht="24">
      <c r="A31" s="131"/>
      <c r="B31" s="130"/>
      <c r="C31" s="132" t="s">
        <v>1</v>
      </c>
      <c r="D31" s="130"/>
      <c r="E31" s="97">
        <v>17305428.55</v>
      </c>
      <c r="F31" s="132" t="s">
        <v>80</v>
      </c>
      <c r="G31" s="187">
        <f>SUM(E28:E30)</f>
        <v>17305428.55</v>
      </c>
    </row>
    <row r="32" spans="1:6" ht="24">
      <c r="A32" s="133">
        <v>5</v>
      </c>
      <c r="B32" s="120" t="s">
        <v>135</v>
      </c>
      <c r="C32" s="121"/>
      <c r="D32" s="121"/>
      <c r="E32" s="121"/>
      <c r="F32" s="121"/>
    </row>
    <row r="33" spans="1:7" ht="24">
      <c r="A33" s="126"/>
      <c r="B33" s="124" t="s">
        <v>129</v>
      </c>
      <c r="C33" s="103"/>
      <c r="D33" s="126" t="s">
        <v>118</v>
      </c>
      <c r="E33" s="95">
        <v>9633734.55</v>
      </c>
      <c r="F33" s="126" t="s">
        <v>80</v>
      </c>
      <c r="G33" s="187">
        <f>SUM(E9,E16,E22)</f>
        <v>9633734.55</v>
      </c>
    </row>
    <row r="34" spans="1:7" ht="24">
      <c r="A34" s="126"/>
      <c r="B34" s="124" t="s">
        <v>124</v>
      </c>
      <c r="C34" s="103"/>
      <c r="D34" s="126" t="s">
        <v>118</v>
      </c>
      <c r="E34" s="95">
        <v>1686360</v>
      </c>
      <c r="F34" s="126" t="s">
        <v>80</v>
      </c>
      <c r="G34" s="187">
        <f>SUM(E10,E17,E23)</f>
        <v>1686360</v>
      </c>
    </row>
    <row r="35" spans="1:7" ht="24">
      <c r="A35" s="126"/>
      <c r="B35" s="124" t="s">
        <v>125</v>
      </c>
      <c r="C35" s="103"/>
      <c r="D35" s="126" t="s">
        <v>118</v>
      </c>
      <c r="E35" s="95">
        <v>3492000</v>
      </c>
      <c r="F35" s="126" t="s">
        <v>80</v>
      </c>
      <c r="G35" s="187">
        <f>SUM(E11,E18,E24)</f>
        <v>3492000</v>
      </c>
    </row>
    <row r="36" spans="1:7" ht="24">
      <c r="A36" s="126"/>
      <c r="B36" s="124" t="s">
        <v>126</v>
      </c>
      <c r="C36" s="103"/>
      <c r="D36" s="126" t="s">
        <v>118</v>
      </c>
      <c r="E36" s="95">
        <v>2493334</v>
      </c>
      <c r="F36" s="126" t="s">
        <v>80</v>
      </c>
      <c r="G36" s="187">
        <f>SUM(E12,E19,E25)</f>
        <v>2493334</v>
      </c>
    </row>
    <row r="37" spans="1:7" ht="24">
      <c r="A37" s="131"/>
      <c r="B37" s="129"/>
      <c r="C37" s="132" t="s">
        <v>1</v>
      </c>
      <c r="D37" s="131"/>
      <c r="E37" s="97">
        <v>17305428.55</v>
      </c>
      <c r="F37" s="132" t="s">
        <v>80</v>
      </c>
      <c r="G37" s="187">
        <f>SUM(E33:E36)</f>
        <v>17305428.55</v>
      </c>
    </row>
  </sheetData>
  <sheetProtection/>
  <mergeCells count="8">
    <mergeCell ref="B21:C21"/>
    <mergeCell ref="A1:F1"/>
    <mergeCell ref="B4:C4"/>
    <mergeCell ref="B5:C5"/>
    <mergeCell ref="B6:C6"/>
    <mergeCell ref="B13:C13"/>
    <mergeCell ref="B15:C15"/>
    <mergeCell ref="B20:C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6"/>
  <sheetViews>
    <sheetView showGridLines="0" showZeros="0" tabSelected="1" zoomScale="70" zoomScaleNormal="70" zoomScalePageLayoutView="80" workbookViewId="0" topLeftCell="A1">
      <selection activeCell="G23" sqref="G23"/>
    </sheetView>
  </sheetViews>
  <sheetFormatPr defaultColWidth="9.00390625" defaultRowHeight="24" customHeight="1"/>
  <cols>
    <col min="1" max="1" width="50.875" style="7" customWidth="1"/>
    <col min="2" max="2" width="14.625" style="89" customWidth="1"/>
    <col min="3" max="11" width="18.375" style="89" customWidth="1"/>
    <col min="12" max="12" width="18.375" style="92" customWidth="1"/>
    <col min="13" max="14" width="9.00390625" style="181" customWidth="1"/>
    <col min="15" max="16384" width="9.00390625" style="6" customWidth="1"/>
  </cols>
  <sheetData>
    <row r="1" spans="1:14" s="1" customFormat="1" ht="24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  <c r="M1" s="178"/>
      <c r="N1" s="178"/>
    </row>
    <row r="2" spans="1:12" s="178" customFormat="1" ht="24" customHeight="1">
      <c r="A2" s="215" t="s">
        <v>198</v>
      </c>
      <c r="B2" s="216">
        <f>B4-B10</f>
        <v>0</v>
      </c>
      <c r="C2" s="216">
        <f aca="true" t="shared" si="0" ref="C2:J2">C4-C10</f>
        <v>0</v>
      </c>
      <c r="D2" s="216">
        <f t="shared" si="0"/>
        <v>0</v>
      </c>
      <c r="E2" s="216">
        <f>E4-E10</f>
        <v>0</v>
      </c>
      <c r="F2" s="216">
        <f t="shared" si="0"/>
        <v>0</v>
      </c>
      <c r="G2" s="216">
        <f t="shared" si="0"/>
        <v>0</v>
      </c>
      <c r="H2" s="216">
        <f t="shared" si="0"/>
        <v>0</v>
      </c>
      <c r="I2" s="216">
        <f>I4-I10</f>
        <v>0</v>
      </c>
      <c r="J2" s="216">
        <f t="shared" si="0"/>
        <v>0</v>
      </c>
      <c r="K2" s="216">
        <f>K4-K10</f>
        <v>0</v>
      </c>
      <c r="L2" s="248">
        <f>SUM(B2:K2)</f>
        <v>0</v>
      </c>
    </row>
    <row r="3" spans="1:14" s="1" customFormat="1" ht="29.25" customHeight="1">
      <c r="A3" s="266" t="s">
        <v>169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178"/>
      <c r="N3" s="178"/>
    </row>
    <row r="4" spans="1:12" s="178" customFormat="1" ht="27" customHeight="1">
      <c r="A4" s="217"/>
      <c r="B4" s="218">
        <v>1334000</v>
      </c>
      <c r="C4" s="218">
        <v>165784522</v>
      </c>
      <c r="D4" s="219">
        <v>1301700</v>
      </c>
      <c r="E4" s="218">
        <f>SUM(B4:D4)</f>
        <v>168420222</v>
      </c>
      <c r="F4" s="218">
        <v>16921355</v>
      </c>
      <c r="G4" s="220">
        <v>17232457.35</v>
      </c>
      <c r="H4" s="221"/>
      <c r="I4" s="222">
        <f>SUM(F4:H4)</f>
        <v>34153812.35</v>
      </c>
      <c r="J4" s="223">
        <v>2712250</v>
      </c>
      <c r="K4" s="221">
        <v>42607983.93</v>
      </c>
      <c r="L4" s="247" t="s">
        <v>5</v>
      </c>
    </row>
    <row r="5" spans="1:14" s="1" customFormat="1" ht="24" customHeight="1">
      <c r="A5" s="2"/>
      <c r="B5" s="270" t="s">
        <v>215</v>
      </c>
      <c r="C5" s="270"/>
      <c r="D5" s="270"/>
      <c r="E5" s="270"/>
      <c r="F5" s="270"/>
      <c r="G5" s="270"/>
      <c r="H5" s="270"/>
      <c r="I5" s="270"/>
      <c r="J5" s="270"/>
      <c r="K5" s="271"/>
      <c r="L5" s="3"/>
      <c r="M5" s="178"/>
      <c r="N5" s="178"/>
    </row>
    <row r="6" spans="1:14" s="1" customFormat="1" ht="24" customHeight="1">
      <c r="A6" s="50"/>
      <c r="B6" s="273" t="s">
        <v>159</v>
      </c>
      <c r="C6" s="273"/>
      <c r="D6" s="273"/>
      <c r="E6" s="274"/>
      <c r="F6" s="273"/>
      <c r="G6" s="273"/>
      <c r="H6" s="273"/>
      <c r="I6" s="274"/>
      <c r="J6" s="275" t="s">
        <v>7</v>
      </c>
      <c r="K6" s="276"/>
      <c r="L6" s="4"/>
      <c r="M6" s="178"/>
      <c r="N6" s="178"/>
    </row>
    <row r="7" spans="1:14" s="1" customFormat="1" ht="24" customHeight="1">
      <c r="A7" s="49" t="s">
        <v>6</v>
      </c>
      <c r="B7" s="55"/>
      <c r="C7" s="55"/>
      <c r="D7" s="205"/>
      <c r="E7" s="48"/>
      <c r="F7" s="205" t="s">
        <v>52</v>
      </c>
      <c r="G7" s="55" t="s">
        <v>53</v>
      </c>
      <c r="H7" s="55" t="s">
        <v>56</v>
      </c>
      <c r="I7" s="48"/>
      <c r="J7" s="227"/>
      <c r="K7" s="48"/>
      <c r="L7" s="4" t="s">
        <v>1</v>
      </c>
      <c r="M7" s="245"/>
      <c r="N7" s="178"/>
    </row>
    <row r="8" spans="1:14" s="1" customFormat="1" ht="24" customHeight="1">
      <c r="A8" s="50"/>
      <c r="B8" s="56" t="s">
        <v>3</v>
      </c>
      <c r="C8" s="56" t="s">
        <v>4</v>
      </c>
      <c r="D8" s="56" t="s">
        <v>2</v>
      </c>
      <c r="E8" s="51" t="s">
        <v>0</v>
      </c>
      <c r="F8" s="56" t="s">
        <v>54</v>
      </c>
      <c r="G8" s="56" t="s">
        <v>57</v>
      </c>
      <c r="H8" s="56" t="s">
        <v>59</v>
      </c>
      <c r="I8" s="51" t="s">
        <v>0</v>
      </c>
      <c r="J8" s="228" t="s">
        <v>157</v>
      </c>
      <c r="K8" s="51" t="s">
        <v>158</v>
      </c>
      <c r="L8" s="4"/>
      <c r="M8" s="178"/>
      <c r="N8" s="178"/>
    </row>
    <row r="9" spans="1:14" s="1" customFormat="1" ht="24" customHeight="1">
      <c r="A9" s="50"/>
      <c r="B9" s="57"/>
      <c r="C9" s="57"/>
      <c r="D9" s="57"/>
      <c r="E9" s="46"/>
      <c r="F9" s="57" t="s">
        <v>55</v>
      </c>
      <c r="G9" s="58"/>
      <c r="H9" s="57" t="s">
        <v>60</v>
      </c>
      <c r="I9" s="46"/>
      <c r="J9" s="229"/>
      <c r="K9" s="46"/>
      <c r="L9" s="251"/>
      <c r="M9" s="178"/>
      <c r="N9" s="178"/>
    </row>
    <row r="10" spans="1:14" s="1" customFormat="1" ht="24" customHeight="1">
      <c r="A10" s="8" t="s">
        <v>9</v>
      </c>
      <c r="B10" s="52">
        <f>SUM(B11,B22,B153,B159,B164)</f>
        <v>1334000</v>
      </c>
      <c r="C10" s="52">
        <f>SUM(C11,C22,C153,C159,C164)</f>
        <v>165784522</v>
      </c>
      <c r="D10" s="52">
        <f>SUM(D11,D22,D153,D159,D164)</f>
        <v>1301700</v>
      </c>
      <c r="E10" s="52">
        <f>SUM(E11+E22+E153+E159+E164)</f>
        <v>168420222</v>
      </c>
      <c r="F10" s="52">
        <f>F11+F22+F153+F159+F164</f>
        <v>16921355</v>
      </c>
      <c r="G10" s="52">
        <f>G11+G22+G153+G159+G164</f>
        <v>17232457.35</v>
      </c>
      <c r="H10" s="52">
        <f>SUM(H11,H22,H153,H159,H164)</f>
        <v>0</v>
      </c>
      <c r="I10" s="52">
        <f>SUM(I11+I22+I153+I159+I164)</f>
        <v>34153812.35</v>
      </c>
      <c r="J10" s="52">
        <f>SUM(J11+J22+J153+J159+J164)</f>
        <v>2712250</v>
      </c>
      <c r="K10" s="52">
        <f>SUM(K11+K22+K153+K159+K164)</f>
        <v>42607983.93</v>
      </c>
      <c r="L10" s="246">
        <f>SUM(L11+L22+L153+L159+L164)</f>
        <v>247894268.28</v>
      </c>
      <c r="M10" s="178"/>
      <c r="N10" s="178"/>
    </row>
    <row r="11" spans="1:14" s="1" customFormat="1" ht="24" customHeight="1">
      <c r="A11" s="9" t="s">
        <v>10</v>
      </c>
      <c r="B11" s="10">
        <f aca="true" t="shared" si="1" ref="B11:L11">SUM(B12:B21)</f>
        <v>0</v>
      </c>
      <c r="C11" s="10">
        <f t="shared" si="1"/>
        <v>77320322</v>
      </c>
      <c r="D11" s="10">
        <f t="shared" si="1"/>
        <v>0</v>
      </c>
      <c r="E11" s="10">
        <f t="shared" si="1"/>
        <v>77320322</v>
      </c>
      <c r="F11" s="10">
        <f t="shared" si="1"/>
        <v>13324040</v>
      </c>
      <c r="G11" s="10">
        <f t="shared" si="1"/>
        <v>0</v>
      </c>
      <c r="H11" s="10">
        <f t="shared" si="1"/>
        <v>0</v>
      </c>
      <c r="I11" s="10">
        <f>SUM(I12:I21)</f>
        <v>13324040</v>
      </c>
      <c r="J11" s="10">
        <f t="shared" si="1"/>
        <v>113040</v>
      </c>
      <c r="K11" s="10">
        <f t="shared" si="1"/>
        <v>1047520</v>
      </c>
      <c r="L11" s="10">
        <f t="shared" si="1"/>
        <v>91804922</v>
      </c>
      <c r="M11" s="178"/>
      <c r="N11" s="178"/>
    </row>
    <row r="12" spans="1:14" s="11" customFormat="1" ht="24" customHeight="1">
      <c r="A12" s="12" t="s">
        <v>61</v>
      </c>
      <c r="B12" s="13">
        <v>0</v>
      </c>
      <c r="C12" s="13">
        <v>60626470</v>
      </c>
      <c r="D12" s="13">
        <v>0</v>
      </c>
      <c r="E12" s="14">
        <f aca="true" t="shared" si="2" ref="E12:E21">SUM(B12:D12)</f>
        <v>60626470</v>
      </c>
      <c r="F12" s="13">
        <v>0</v>
      </c>
      <c r="G12" s="13">
        <v>0</v>
      </c>
      <c r="H12" s="13">
        <v>0</v>
      </c>
      <c r="I12" s="15">
        <f>SUM(F12:H12)</f>
        <v>0</v>
      </c>
      <c r="J12" s="224"/>
      <c r="K12" s="14">
        <v>0</v>
      </c>
      <c r="L12" s="15">
        <f>SUM(E12,I12,K12+J12)</f>
        <v>60626470</v>
      </c>
      <c r="M12" s="178"/>
      <c r="N12" s="178"/>
    </row>
    <row r="13" spans="1:14" s="11" customFormat="1" ht="24" customHeight="1">
      <c r="A13" s="16" t="s">
        <v>62</v>
      </c>
      <c r="B13" s="17">
        <v>0</v>
      </c>
      <c r="C13" s="17">
        <v>10225017</v>
      </c>
      <c r="D13" s="17">
        <v>0</v>
      </c>
      <c r="E13" s="18">
        <f t="shared" si="2"/>
        <v>10225017</v>
      </c>
      <c r="F13" s="17">
        <v>0</v>
      </c>
      <c r="G13" s="17">
        <v>0</v>
      </c>
      <c r="H13" s="17">
        <v>0</v>
      </c>
      <c r="I13" s="18">
        <f aca="true" t="shared" si="3" ref="I13:I21">SUM(F13:H13)</f>
        <v>0</v>
      </c>
      <c r="J13" s="225"/>
      <c r="K13" s="18">
        <v>0</v>
      </c>
      <c r="L13" s="54">
        <f aca="true" t="shared" si="4" ref="L13:L21">SUM(E13,I13,K13+J13)</f>
        <v>10225017</v>
      </c>
      <c r="M13" s="178"/>
      <c r="N13" s="178"/>
    </row>
    <row r="14" spans="1:14" s="11" customFormat="1" ht="24" customHeight="1">
      <c r="A14" s="12" t="s">
        <v>63</v>
      </c>
      <c r="B14" s="13">
        <v>0</v>
      </c>
      <c r="C14" s="13">
        <v>1143290</v>
      </c>
      <c r="D14" s="13">
        <v>0</v>
      </c>
      <c r="E14" s="14">
        <f t="shared" si="2"/>
        <v>1143290</v>
      </c>
      <c r="F14" s="13">
        <v>0</v>
      </c>
      <c r="G14" s="13">
        <v>0</v>
      </c>
      <c r="H14" s="13">
        <v>0</v>
      </c>
      <c r="I14" s="14">
        <f>SUM(F14:H14)</f>
        <v>0</v>
      </c>
      <c r="J14" s="224"/>
      <c r="K14" s="14">
        <v>0</v>
      </c>
      <c r="L14" s="54">
        <f t="shared" si="4"/>
        <v>1143290</v>
      </c>
      <c r="M14" s="194"/>
      <c r="N14" s="178"/>
    </row>
    <row r="15" spans="1:14" s="11" customFormat="1" ht="24" customHeight="1">
      <c r="A15" s="16" t="s">
        <v>64</v>
      </c>
      <c r="B15" s="17">
        <v>0</v>
      </c>
      <c r="C15" s="17">
        <v>5325545</v>
      </c>
      <c r="D15" s="17">
        <v>0</v>
      </c>
      <c r="E15" s="18">
        <f t="shared" si="2"/>
        <v>5325545</v>
      </c>
      <c r="F15" s="17">
        <v>0</v>
      </c>
      <c r="G15" s="17">
        <v>0</v>
      </c>
      <c r="H15" s="17">
        <v>0</v>
      </c>
      <c r="I15" s="18">
        <f t="shared" si="3"/>
        <v>0</v>
      </c>
      <c r="J15" s="225"/>
      <c r="K15" s="18">
        <v>0</v>
      </c>
      <c r="L15" s="18">
        <f t="shared" si="4"/>
        <v>5325545</v>
      </c>
      <c r="M15" s="194"/>
      <c r="N15" s="178"/>
    </row>
    <row r="16" spans="1:14" s="11" customFormat="1" ht="24" customHeight="1">
      <c r="A16" s="12" t="s">
        <v>65</v>
      </c>
      <c r="B16" s="13">
        <v>0</v>
      </c>
      <c r="C16" s="13">
        <v>0</v>
      </c>
      <c r="D16" s="13">
        <v>0</v>
      </c>
      <c r="E16" s="14">
        <f t="shared" si="2"/>
        <v>0</v>
      </c>
      <c r="F16" s="13">
        <v>7397280</v>
      </c>
      <c r="G16" s="13">
        <v>0</v>
      </c>
      <c r="H16" s="13">
        <v>0</v>
      </c>
      <c r="I16" s="14">
        <f t="shared" si="3"/>
        <v>7397280</v>
      </c>
      <c r="J16" s="224"/>
      <c r="K16" s="14">
        <v>0</v>
      </c>
      <c r="L16" s="14">
        <f>SUM(E16,I16,K16+J16)</f>
        <v>7397280</v>
      </c>
      <c r="M16" s="178"/>
      <c r="N16" s="178"/>
    </row>
    <row r="17" spans="1:14" s="11" customFormat="1" ht="24" customHeight="1">
      <c r="A17" s="16" t="s">
        <v>66</v>
      </c>
      <c r="B17" s="17">
        <v>0</v>
      </c>
      <c r="C17" s="17">
        <v>0</v>
      </c>
      <c r="D17" s="17">
        <v>0</v>
      </c>
      <c r="E17" s="18">
        <f t="shared" si="2"/>
        <v>0</v>
      </c>
      <c r="F17" s="17">
        <v>4056560</v>
      </c>
      <c r="G17" s="17">
        <v>0</v>
      </c>
      <c r="H17" s="17">
        <v>0</v>
      </c>
      <c r="I17" s="18">
        <f t="shared" si="3"/>
        <v>4056560</v>
      </c>
      <c r="J17" s="225">
        <v>104040</v>
      </c>
      <c r="K17" s="17">
        <v>0</v>
      </c>
      <c r="L17" s="54">
        <f t="shared" si="4"/>
        <v>4160600</v>
      </c>
      <c r="M17" s="178"/>
      <c r="N17" s="178"/>
    </row>
    <row r="18" spans="1:14" s="11" customFormat="1" ht="24" customHeight="1">
      <c r="A18" s="12" t="s">
        <v>155</v>
      </c>
      <c r="B18" s="13">
        <v>0</v>
      </c>
      <c r="C18" s="13">
        <v>0</v>
      </c>
      <c r="D18" s="13">
        <v>0</v>
      </c>
      <c r="E18" s="14">
        <f t="shared" si="2"/>
        <v>0</v>
      </c>
      <c r="F18" s="13">
        <v>1141200</v>
      </c>
      <c r="G18" s="53">
        <v>0</v>
      </c>
      <c r="H18" s="13">
        <v>0</v>
      </c>
      <c r="I18" s="14">
        <f t="shared" si="3"/>
        <v>1141200</v>
      </c>
      <c r="J18" s="224"/>
      <c r="K18" s="14">
        <v>1047520</v>
      </c>
      <c r="L18" s="54">
        <f t="shared" si="4"/>
        <v>2188720</v>
      </c>
      <c r="M18" s="178"/>
      <c r="N18" s="178"/>
    </row>
    <row r="19" spans="1:14" s="11" customFormat="1" ht="24" customHeight="1">
      <c r="A19" s="16" t="s">
        <v>67</v>
      </c>
      <c r="B19" s="17">
        <v>0</v>
      </c>
      <c r="C19" s="17">
        <v>0</v>
      </c>
      <c r="D19" s="17">
        <v>0</v>
      </c>
      <c r="E19" s="18">
        <f t="shared" si="2"/>
        <v>0</v>
      </c>
      <c r="F19" s="17">
        <v>396000</v>
      </c>
      <c r="G19" s="17">
        <v>0</v>
      </c>
      <c r="H19" s="17">
        <v>0</v>
      </c>
      <c r="I19" s="18">
        <f t="shared" si="3"/>
        <v>396000</v>
      </c>
      <c r="J19" s="225"/>
      <c r="K19" s="18">
        <v>0</v>
      </c>
      <c r="L19" s="54">
        <f t="shared" si="4"/>
        <v>396000</v>
      </c>
      <c r="M19" s="178"/>
      <c r="N19" s="178"/>
    </row>
    <row r="20" spans="1:14" s="1" customFormat="1" ht="24" customHeight="1">
      <c r="A20" s="16" t="s">
        <v>68</v>
      </c>
      <c r="B20" s="17">
        <v>0</v>
      </c>
      <c r="C20" s="17">
        <v>0</v>
      </c>
      <c r="D20" s="17">
        <v>0</v>
      </c>
      <c r="E20" s="18">
        <f t="shared" si="2"/>
        <v>0</v>
      </c>
      <c r="F20" s="17">
        <v>231000</v>
      </c>
      <c r="G20" s="17">
        <v>0</v>
      </c>
      <c r="H20" s="13">
        <v>0</v>
      </c>
      <c r="I20" s="18">
        <f t="shared" si="3"/>
        <v>231000</v>
      </c>
      <c r="J20" s="224">
        <v>9000</v>
      </c>
      <c r="K20" s="14">
        <v>0</v>
      </c>
      <c r="L20" s="54">
        <f t="shared" si="4"/>
        <v>240000</v>
      </c>
      <c r="M20" s="178"/>
      <c r="N20" s="178"/>
    </row>
    <row r="21" spans="1:14" s="1" customFormat="1" ht="24" customHeight="1">
      <c r="A21" s="12" t="s">
        <v>156</v>
      </c>
      <c r="B21" s="13">
        <v>0</v>
      </c>
      <c r="C21" s="13">
        <v>0</v>
      </c>
      <c r="D21" s="13">
        <v>0</v>
      </c>
      <c r="E21" s="14">
        <f t="shared" si="2"/>
        <v>0</v>
      </c>
      <c r="F21" s="13">
        <v>102000</v>
      </c>
      <c r="G21" s="13">
        <v>0</v>
      </c>
      <c r="H21" s="24">
        <v>0</v>
      </c>
      <c r="I21" s="14">
        <f t="shared" si="3"/>
        <v>102000</v>
      </c>
      <c r="J21" s="226"/>
      <c r="K21" s="25">
        <v>0</v>
      </c>
      <c r="L21" s="25">
        <f t="shared" si="4"/>
        <v>102000</v>
      </c>
      <c r="M21" s="178"/>
      <c r="N21" s="178"/>
    </row>
    <row r="22" spans="1:14" s="1" customFormat="1" ht="24" customHeight="1">
      <c r="A22" s="19" t="s">
        <v>11</v>
      </c>
      <c r="B22" s="20">
        <f>SUM(B23,B28,B37,B45,B52,)</f>
        <v>1334000</v>
      </c>
      <c r="C22" s="20">
        <f>SUM(C23,C28,C37,C45,C52,)</f>
        <v>9865300</v>
      </c>
      <c r="D22" s="20">
        <f aca="true" t="shared" si="5" ref="D22:L22">SUM(D23,D28,D37,D45,D52,)</f>
        <v>1301700</v>
      </c>
      <c r="E22" s="20">
        <f t="shared" si="5"/>
        <v>12501000</v>
      </c>
      <c r="F22" s="20">
        <f t="shared" si="5"/>
        <v>3597315</v>
      </c>
      <c r="G22" s="20">
        <f t="shared" si="5"/>
        <v>3524204.11</v>
      </c>
      <c r="H22" s="20">
        <f t="shared" si="5"/>
        <v>0</v>
      </c>
      <c r="I22" s="20">
        <f t="shared" si="5"/>
        <v>7121519.109999999</v>
      </c>
      <c r="J22" s="20">
        <f t="shared" si="5"/>
        <v>2483410</v>
      </c>
      <c r="K22" s="20">
        <f t="shared" si="5"/>
        <v>19991910.89</v>
      </c>
      <c r="L22" s="20">
        <f t="shared" si="5"/>
        <v>42097840</v>
      </c>
      <c r="M22" s="178"/>
      <c r="N22" s="178"/>
    </row>
    <row r="23" spans="1:14" s="5" customFormat="1" ht="24" customHeight="1">
      <c r="A23" s="21" t="s">
        <v>16</v>
      </c>
      <c r="B23" s="22">
        <f>SUM(B24:B27)</f>
        <v>258400</v>
      </c>
      <c r="C23" s="22">
        <f>SUM(C24:C27)</f>
        <v>5000000</v>
      </c>
      <c r="D23" s="22">
        <f aca="true" t="shared" si="6" ref="D23:L23">SUM(D24:D27)</f>
        <v>300000</v>
      </c>
      <c r="E23" s="22">
        <f t="shared" si="6"/>
        <v>5558400</v>
      </c>
      <c r="F23" s="22">
        <f t="shared" si="6"/>
        <v>2404609</v>
      </c>
      <c r="G23" s="22">
        <f t="shared" si="6"/>
        <v>0</v>
      </c>
      <c r="H23" s="22">
        <f t="shared" si="6"/>
        <v>0</v>
      </c>
      <c r="I23" s="22">
        <f t="shared" si="6"/>
        <v>2404609</v>
      </c>
      <c r="J23" s="22">
        <f t="shared" si="6"/>
        <v>2029140</v>
      </c>
      <c r="K23" s="22">
        <f t="shared" si="6"/>
        <v>8007851</v>
      </c>
      <c r="L23" s="22">
        <f t="shared" si="6"/>
        <v>18000000</v>
      </c>
      <c r="M23" s="181"/>
      <c r="N23" s="181"/>
    </row>
    <row r="24" spans="1:14" s="5" customFormat="1" ht="24" customHeight="1">
      <c r="A24" s="12" t="s">
        <v>17</v>
      </c>
      <c r="B24" s="13">
        <v>0</v>
      </c>
      <c r="C24" s="13">
        <v>0</v>
      </c>
      <c r="D24" s="13">
        <v>0</v>
      </c>
      <c r="E24" s="14">
        <f>SUM(B24:D24)</f>
        <v>0</v>
      </c>
      <c r="F24" s="13">
        <v>0</v>
      </c>
      <c r="G24" s="13">
        <v>0</v>
      </c>
      <c r="H24" s="13">
        <v>0</v>
      </c>
      <c r="I24" s="14">
        <f>SUM(F24:H24)</f>
        <v>0</v>
      </c>
      <c r="J24" s="224"/>
      <c r="K24" s="14">
        <v>0</v>
      </c>
      <c r="L24" s="14">
        <f>E24+I24+K24+J24</f>
        <v>0</v>
      </c>
      <c r="M24" s="181"/>
      <c r="N24" s="181"/>
    </row>
    <row r="25" spans="1:14" s="5" customFormat="1" ht="24" customHeight="1">
      <c r="A25" s="16" t="s">
        <v>15</v>
      </c>
      <c r="B25" s="17">
        <v>0</v>
      </c>
      <c r="C25" s="17">
        <v>0</v>
      </c>
      <c r="D25" s="17">
        <v>100000</v>
      </c>
      <c r="E25" s="18">
        <f>SUM(B25:D25)</f>
        <v>100000</v>
      </c>
      <c r="F25" s="17">
        <v>0</v>
      </c>
      <c r="G25" s="17">
        <v>0</v>
      </c>
      <c r="H25" s="17">
        <v>0</v>
      </c>
      <c r="I25" s="18">
        <f>SUM(F25:H25)</f>
        <v>0</v>
      </c>
      <c r="J25" s="225">
        <v>226800</v>
      </c>
      <c r="K25" s="18">
        <v>673200</v>
      </c>
      <c r="L25" s="18">
        <f>E25+I25+K25+J25</f>
        <v>1000000</v>
      </c>
      <c r="M25" s="181"/>
      <c r="N25" s="181"/>
    </row>
    <row r="26" spans="1:14" s="5" customFormat="1" ht="24" customHeight="1">
      <c r="A26" s="12" t="s">
        <v>18</v>
      </c>
      <c r="B26" s="13">
        <v>258400</v>
      </c>
      <c r="C26" s="13">
        <v>5000000</v>
      </c>
      <c r="D26" s="13">
        <v>200000</v>
      </c>
      <c r="E26" s="14">
        <f>SUM(B26:D26)</f>
        <v>5458400</v>
      </c>
      <c r="F26" s="13">
        <v>2404609</v>
      </c>
      <c r="G26" s="13">
        <v>0</v>
      </c>
      <c r="H26" s="13">
        <v>0</v>
      </c>
      <c r="I26" s="14">
        <f>SUM(F26:H26)</f>
        <v>2404609</v>
      </c>
      <c r="J26" s="224">
        <v>1802340</v>
      </c>
      <c r="K26" s="14">
        <v>7334651</v>
      </c>
      <c r="L26" s="14">
        <f>E26+I26+K26+J26</f>
        <v>17000000</v>
      </c>
      <c r="M26" s="181"/>
      <c r="N26" s="181"/>
    </row>
    <row r="27" spans="1:12" ht="24" customHeight="1">
      <c r="A27" s="23" t="s">
        <v>41</v>
      </c>
      <c r="B27" s="24">
        <v>0</v>
      </c>
      <c r="C27" s="24">
        <v>0</v>
      </c>
      <c r="D27" s="24">
        <v>0</v>
      </c>
      <c r="E27" s="25">
        <f>SUM(B27:D27)</f>
        <v>0</v>
      </c>
      <c r="F27" s="24">
        <v>0</v>
      </c>
      <c r="G27" s="24">
        <v>0</v>
      </c>
      <c r="H27" s="24">
        <v>0</v>
      </c>
      <c r="I27" s="25">
        <f>SUM(F27:H27)</f>
        <v>0</v>
      </c>
      <c r="J27" s="226">
        <v>0</v>
      </c>
      <c r="K27" s="25"/>
      <c r="L27" s="25">
        <f>E27+I27+K27</f>
        <v>0</v>
      </c>
    </row>
    <row r="28" spans="1:14" s="5" customFormat="1" ht="24" customHeight="1">
      <c r="A28" s="21" t="s">
        <v>19</v>
      </c>
      <c r="B28" s="22">
        <f>SUM(B29:B36)</f>
        <v>375600</v>
      </c>
      <c r="C28" s="22">
        <f aca="true" t="shared" si="7" ref="C28:L28">SUM(C29:C36)</f>
        <v>177950</v>
      </c>
      <c r="D28" s="22">
        <f t="shared" si="7"/>
        <v>20000</v>
      </c>
      <c r="E28" s="22">
        <f t="shared" si="7"/>
        <v>573550</v>
      </c>
      <c r="F28" s="22">
        <f t="shared" si="7"/>
        <v>247000</v>
      </c>
      <c r="G28" s="22">
        <f t="shared" si="7"/>
        <v>130000</v>
      </c>
      <c r="H28" s="22">
        <f t="shared" si="7"/>
        <v>0</v>
      </c>
      <c r="I28" s="22">
        <f t="shared" si="7"/>
        <v>377000</v>
      </c>
      <c r="J28" s="22">
        <f t="shared" si="7"/>
        <v>135330</v>
      </c>
      <c r="K28" s="22">
        <f t="shared" si="7"/>
        <v>2864120</v>
      </c>
      <c r="L28" s="22">
        <f t="shared" si="7"/>
        <v>3950000</v>
      </c>
      <c r="M28" s="181"/>
      <c r="N28" s="181"/>
    </row>
    <row r="29" spans="1:14" s="5" customFormat="1" ht="21.75" customHeight="1">
      <c r="A29" s="12" t="s">
        <v>20</v>
      </c>
      <c r="B29" s="13">
        <v>0</v>
      </c>
      <c r="C29" s="13">
        <v>0</v>
      </c>
      <c r="D29" s="13">
        <v>0</v>
      </c>
      <c r="E29" s="14">
        <f aca="true" t="shared" si="8" ref="E29:E36">SUM(B29:D29)</f>
        <v>0</v>
      </c>
      <c r="F29" s="13">
        <v>0</v>
      </c>
      <c r="G29" s="13">
        <v>0</v>
      </c>
      <c r="H29" s="13">
        <v>0</v>
      </c>
      <c r="I29" s="14">
        <f aca="true" t="shared" si="9" ref="I29:I36">SUM(F29:H29)</f>
        <v>0</v>
      </c>
      <c r="J29" s="224"/>
      <c r="K29" s="14">
        <v>0</v>
      </c>
      <c r="L29" s="15">
        <f>SUM(E29,I29,K29+J29)</f>
        <v>0</v>
      </c>
      <c r="M29" s="181"/>
      <c r="N29" s="181"/>
    </row>
    <row r="30" spans="1:14" s="5" customFormat="1" ht="21.75" customHeight="1">
      <c r="A30" s="16" t="s">
        <v>21</v>
      </c>
      <c r="B30" s="17">
        <v>0</v>
      </c>
      <c r="C30" s="17">
        <v>0</v>
      </c>
      <c r="D30" s="17">
        <v>0</v>
      </c>
      <c r="E30" s="18">
        <f t="shared" si="8"/>
        <v>0</v>
      </c>
      <c r="F30" s="17">
        <v>0</v>
      </c>
      <c r="G30" s="17">
        <v>0</v>
      </c>
      <c r="H30" s="17">
        <v>0</v>
      </c>
      <c r="I30" s="18">
        <f t="shared" si="9"/>
        <v>0</v>
      </c>
      <c r="J30" s="225"/>
      <c r="K30" s="18">
        <v>0</v>
      </c>
      <c r="L30" s="18">
        <f aca="true" t="shared" si="10" ref="L30:L36">SUM(E30,I30,K30+J30)</f>
        <v>0</v>
      </c>
      <c r="M30" s="181"/>
      <c r="N30" s="181"/>
    </row>
    <row r="31" spans="1:14" s="5" customFormat="1" ht="21.75" customHeight="1">
      <c r="A31" s="12" t="s">
        <v>22</v>
      </c>
      <c r="B31" s="13">
        <v>0</v>
      </c>
      <c r="C31" s="13">
        <v>0</v>
      </c>
      <c r="D31" s="13">
        <v>20000</v>
      </c>
      <c r="E31" s="14">
        <f t="shared" si="8"/>
        <v>20000</v>
      </c>
      <c r="F31" s="13">
        <v>200000</v>
      </c>
      <c r="G31" s="13">
        <v>130000</v>
      </c>
      <c r="H31" s="13">
        <v>0</v>
      </c>
      <c r="I31" s="14">
        <f t="shared" si="9"/>
        <v>330000</v>
      </c>
      <c r="J31" s="224">
        <v>130000</v>
      </c>
      <c r="K31" s="14">
        <v>520000</v>
      </c>
      <c r="L31" s="14">
        <f>SUM(E31,I31,K31+J31)</f>
        <v>1000000</v>
      </c>
      <c r="M31" s="181"/>
      <c r="N31" s="181"/>
    </row>
    <row r="32" spans="1:14" s="5" customFormat="1" ht="21.75" customHeight="1">
      <c r="A32" s="16" t="s">
        <v>23</v>
      </c>
      <c r="B32" s="17">
        <v>100000</v>
      </c>
      <c r="C32" s="17">
        <v>0</v>
      </c>
      <c r="D32" s="17">
        <v>0</v>
      </c>
      <c r="E32" s="18">
        <f t="shared" si="8"/>
        <v>100000</v>
      </c>
      <c r="F32" s="17">
        <v>0</v>
      </c>
      <c r="G32" s="17">
        <v>0</v>
      </c>
      <c r="H32" s="17">
        <v>0</v>
      </c>
      <c r="I32" s="18">
        <f t="shared" si="9"/>
        <v>0</v>
      </c>
      <c r="J32" s="225">
        <v>0</v>
      </c>
      <c r="K32" s="18">
        <v>0</v>
      </c>
      <c r="L32" s="54">
        <f t="shared" si="10"/>
        <v>100000</v>
      </c>
      <c r="M32" s="181"/>
      <c r="N32" s="181"/>
    </row>
    <row r="33" spans="1:14" s="5" customFormat="1" ht="21.75" customHeight="1">
      <c r="A33" s="12" t="s">
        <v>24</v>
      </c>
      <c r="B33" s="13">
        <v>0</v>
      </c>
      <c r="C33" s="13">
        <v>0</v>
      </c>
      <c r="D33" s="13">
        <v>0</v>
      </c>
      <c r="E33" s="14">
        <f t="shared" si="8"/>
        <v>0</v>
      </c>
      <c r="F33" s="13">
        <v>0</v>
      </c>
      <c r="G33" s="13">
        <v>0</v>
      </c>
      <c r="H33" s="13">
        <v>0</v>
      </c>
      <c r="I33" s="14">
        <f t="shared" si="9"/>
        <v>0</v>
      </c>
      <c r="J33" s="224"/>
      <c r="K33" s="14">
        <v>200000</v>
      </c>
      <c r="L33" s="54">
        <f t="shared" si="10"/>
        <v>200000</v>
      </c>
      <c r="M33" s="181"/>
      <c r="N33" s="181"/>
    </row>
    <row r="34" spans="1:14" s="5" customFormat="1" ht="21.75" customHeight="1">
      <c r="A34" s="16" t="s">
        <v>25</v>
      </c>
      <c r="B34" s="17">
        <v>100000</v>
      </c>
      <c r="C34" s="17">
        <v>0</v>
      </c>
      <c r="D34" s="17">
        <v>0</v>
      </c>
      <c r="E34" s="18">
        <f t="shared" si="8"/>
        <v>100000</v>
      </c>
      <c r="F34" s="17">
        <v>0</v>
      </c>
      <c r="G34" s="17">
        <v>0</v>
      </c>
      <c r="H34" s="17">
        <v>0</v>
      </c>
      <c r="I34" s="18">
        <f t="shared" si="9"/>
        <v>0</v>
      </c>
      <c r="J34" s="225"/>
      <c r="K34" s="18">
        <v>0</v>
      </c>
      <c r="L34" s="54">
        <f t="shared" si="10"/>
        <v>100000</v>
      </c>
      <c r="M34" s="181"/>
      <c r="N34" s="181"/>
    </row>
    <row r="35" spans="1:14" s="5" customFormat="1" ht="21.75" customHeight="1">
      <c r="A35" s="12" t="s">
        <v>26</v>
      </c>
      <c r="B35" s="13">
        <v>175600</v>
      </c>
      <c r="C35" s="13">
        <v>0</v>
      </c>
      <c r="D35" s="13">
        <v>0</v>
      </c>
      <c r="E35" s="14">
        <f t="shared" si="8"/>
        <v>175600</v>
      </c>
      <c r="F35" s="13">
        <v>47000</v>
      </c>
      <c r="G35" s="13">
        <v>0</v>
      </c>
      <c r="H35" s="13">
        <v>0</v>
      </c>
      <c r="I35" s="14">
        <f t="shared" si="9"/>
        <v>47000</v>
      </c>
      <c r="J35" s="224"/>
      <c r="K35" s="14">
        <v>1777400</v>
      </c>
      <c r="L35" s="18">
        <f t="shared" si="10"/>
        <v>2000000</v>
      </c>
      <c r="M35" s="181"/>
      <c r="N35" s="181"/>
    </row>
    <row r="36" spans="1:14" s="5" customFormat="1" ht="21.75" customHeight="1">
      <c r="A36" s="23" t="s">
        <v>27</v>
      </c>
      <c r="B36" s="24">
        <v>0</v>
      </c>
      <c r="C36" s="24">
        <v>177950</v>
      </c>
      <c r="D36" s="24">
        <v>0</v>
      </c>
      <c r="E36" s="25">
        <f t="shared" si="8"/>
        <v>177950</v>
      </c>
      <c r="F36" s="24">
        <v>0</v>
      </c>
      <c r="G36" s="24">
        <v>0</v>
      </c>
      <c r="H36" s="24">
        <v>0</v>
      </c>
      <c r="I36" s="25">
        <f t="shared" si="9"/>
        <v>0</v>
      </c>
      <c r="J36" s="226">
        <v>5330</v>
      </c>
      <c r="K36" s="25">
        <v>366720</v>
      </c>
      <c r="L36" s="32">
        <f t="shared" si="10"/>
        <v>550000</v>
      </c>
      <c r="M36" s="181"/>
      <c r="N36" s="181"/>
    </row>
    <row r="37" spans="1:14" s="5" customFormat="1" ht="21.75" customHeight="1">
      <c r="A37" s="21" t="s">
        <v>69</v>
      </c>
      <c r="B37" s="22">
        <f>SUM(B38:B44)</f>
        <v>200000</v>
      </c>
      <c r="C37" s="22">
        <f aca="true" t="shared" si="11" ref="C37:L37">SUM(C38:C44)</f>
        <v>2887350</v>
      </c>
      <c r="D37" s="22">
        <f t="shared" si="11"/>
        <v>931700</v>
      </c>
      <c r="E37" s="22">
        <f t="shared" si="11"/>
        <v>4019050</v>
      </c>
      <c r="F37" s="22">
        <f t="shared" si="11"/>
        <v>774206</v>
      </c>
      <c r="G37" s="22">
        <f t="shared" si="11"/>
        <v>187000</v>
      </c>
      <c r="H37" s="22">
        <f t="shared" si="11"/>
        <v>0</v>
      </c>
      <c r="I37" s="22">
        <f t="shared" si="11"/>
        <v>961206</v>
      </c>
      <c r="J37" s="22">
        <f t="shared" si="11"/>
        <v>18940</v>
      </c>
      <c r="K37" s="22">
        <f t="shared" si="11"/>
        <v>2185044</v>
      </c>
      <c r="L37" s="22">
        <f t="shared" si="11"/>
        <v>7184240</v>
      </c>
      <c r="M37" s="181"/>
      <c r="N37" s="181"/>
    </row>
    <row r="38" spans="1:14" s="5" customFormat="1" ht="21.75" customHeight="1">
      <c r="A38" s="12" t="s">
        <v>28</v>
      </c>
      <c r="B38" s="13">
        <v>0</v>
      </c>
      <c r="C38" s="13">
        <v>0</v>
      </c>
      <c r="D38" s="13">
        <v>20000</v>
      </c>
      <c r="E38" s="14">
        <f aca="true" t="shared" si="12" ref="E38:E44">SUM(B38:D38)</f>
        <v>20000</v>
      </c>
      <c r="F38" s="13">
        <v>0</v>
      </c>
      <c r="G38" s="13">
        <v>0</v>
      </c>
      <c r="H38" s="13">
        <v>0</v>
      </c>
      <c r="I38" s="14">
        <f aca="true" t="shared" si="13" ref="I38:I44">SUM(F38:H38)</f>
        <v>0</v>
      </c>
      <c r="J38" s="224">
        <v>3000</v>
      </c>
      <c r="K38" s="14">
        <v>645300</v>
      </c>
      <c r="L38" s="15">
        <f>SUM(E38+I38+K38+J38)</f>
        <v>668300</v>
      </c>
      <c r="M38" s="181"/>
      <c r="N38" s="181"/>
    </row>
    <row r="39" spans="1:14" s="5" customFormat="1" ht="21.75" customHeight="1">
      <c r="A39" s="16" t="s">
        <v>30</v>
      </c>
      <c r="B39" s="17">
        <v>200000</v>
      </c>
      <c r="C39" s="17">
        <v>2887350</v>
      </c>
      <c r="D39" s="17">
        <v>811700</v>
      </c>
      <c r="E39" s="18">
        <f t="shared" si="12"/>
        <v>3899050</v>
      </c>
      <c r="F39" s="17">
        <v>774206</v>
      </c>
      <c r="G39" s="17">
        <v>187000</v>
      </c>
      <c r="H39" s="17">
        <v>0</v>
      </c>
      <c r="I39" s="18">
        <f>SUM(F39:H39)</f>
        <v>961206</v>
      </c>
      <c r="J39" s="225">
        <v>15940</v>
      </c>
      <c r="K39" s="18">
        <v>1539744</v>
      </c>
      <c r="L39" s="18">
        <f>SUM(E39+I39+J39+K39)</f>
        <v>6415940</v>
      </c>
      <c r="M39" s="181"/>
      <c r="N39" s="181"/>
    </row>
    <row r="40" spans="1:14" s="5" customFormat="1" ht="21.75" customHeight="1">
      <c r="A40" s="12" t="s">
        <v>31</v>
      </c>
      <c r="B40" s="13">
        <v>0</v>
      </c>
      <c r="C40" s="13">
        <v>0</v>
      </c>
      <c r="D40" s="13">
        <v>0</v>
      </c>
      <c r="E40" s="14">
        <f t="shared" si="12"/>
        <v>0</v>
      </c>
      <c r="F40" s="13">
        <v>0</v>
      </c>
      <c r="G40" s="13">
        <v>0</v>
      </c>
      <c r="H40" s="13">
        <v>0</v>
      </c>
      <c r="I40" s="14">
        <f t="shared" si="13"/>
        <v>0</v>
      </c>
      <c r="J40" s="224"/>
      <c r="K40" s="14">
        <v>0</v>
      </c>
      <c r="L40" s="18">
        <f>SUM(E40+I40+K40+J40)</f>
        <v>0</v>
      </c>
      <c r="M40" s="181"/>
      <c r="N40" s="181"/>
    </row>
    <row r="41" spans="1:14" s="5" customFormat="1" ht="21.75" customHeight="1">
      <c r="A41" s="16" t="s">
        <v>32</v>
      </c>
      <c r="B41" s="17">
        <v>0</v>
      </c>
      <c r="C41" s="17">
        <v>0</v>
      </c>
      <c r="D41" s="17">
        <v>0</v>
      </c>
      <c r="E41" s="18">
        <f t="shared" si="12"/>
        <v>0</v>
      </c>
      <c r="F41" s="17">
        <v>0</v>
      </c>
      <c r="G41" s="17">
        <v>0</v>
      </c>
      <c r="H41" s="17">
        <v>0</v>
      </c>
      <c r="I41" s="18">
        <f t="shared" si="13"/>
        <v>0</v>
      </c>
      <c r="J41" s="225"/>
      <c r="K41" s="18">
        <v>0</v>
      </c>
      <c r="L41" s="14">
        <f>SUM(E41+I41+K41+J41)</f>
        <v>0</v>
      </c>
      <c r="M41" s="181"/>
      <c r="N41" s="181"/>
    </row>
    <row r="42" spans="1:14" s="5" customFormat="1" ht="21.75" customHeight="1">
      <c r="A42" s="16" t="s">
        <v>33</v>
      </c>
      <c r="B42" s="17">
        <v>0</v>
      </c>
      <c r="C42" s="17">
        <v>0</v>
      </c>
      <c r="D42" s="17">
        <v>100000</v>
      </c>
      <c r="E42" s="18">
        <f t="shared" si="12"/>
        <v>100000</v>
      </c>
      <c r="F42" s="17">
        <v>0</v>
      </c>
      <c r="G42" s="17">
        <v>0</v>
      </c>
      <c r="H42" s="17">
        <v>0</v>
      </c>
      <c r="I42" s="18">
        <f t="shared" si="13"/>
        <v>0</v>
      </c>
      <c r="J42" s="225"/>
      <c r="K42" s="18">
        <v>0</v>
      </c>
      <c r="L42" s="18">
        <f>SUM(E42+I42+K42+J42)</f>
        <v>100000</v>
      </c>
      <c r="M42" s="181"/>
      <c r="N42" s="181"/>
    </row>
    <row r="43" spans="1:14" s="5" customFormat="1" ht="21.75" customHeight="1">
      <c r="A43" s="59" t="s">
        <v>34</v>
      </c>
      <c r="B43" s="203">
        <v>0</v>
      </c>
      <c r="C43" s="203">
        <v>0</v>
      </c>
      <c r="D43" s="203">
        <v>0</v>
      </c>
      <c r="E43" s="32">
        <f t="shared" si="12"/>
        <v>0</v>
      </c>
      <c r="F43" s="203">
        <v>0</v>
      </c>
      <c r="G43" s="203">
        <v>0</v>
      </c>
      <c r="H43" s="203">
        <v>0</v>
      </c>
      <c r="I43" s="32">
        <f t="shared" si="13"/>
        <v>0</v>
      </c>
      <c r="J43" s="230"/>
      <c r="K43" s="32">
        <v>0</v>
      </c>
      <c r="L43" s="14">
        <f>SUM(E43+I43+K43+J43)</f>
        <v>0</v>
      </c>
      <c r="M43" s="181"/>
      <c r="N43" s="181"/>
    </row>
    <row r="44" spans="1:12" ht="21.75" customHeight="1">
      <c r="A44" s="23" t="s">
        <v>35</v>
      </c>
      <c r="B44" s="24">
        <v>0</v>
      </c>
      <c r="C44" s="24">
        <v>0</v>
      </c>
      <c r="D44" s="24">
        <v>0</v>
      </c>
      <c r="E44" s="25">
        <f t="shared" si="12"/>
        <v>0</v>
      </c>
      <c r="F44" s="24">
        <v>0</v>
      </c>
      <c r="G44" s="24">
        <v>0</v>
      </c>
      <c r="H44" s="24">
        <v>0</v>
      </c>
      <c r="I44" s="25">
        <f t="shared" si="13"/>
        <v>0</v>
      </c>
      <c r="J44" s="226"/>
      <c r="K44" s="25">
        <v>0</v>
      </c>
      <c r="L44" s="25">
        <f>SUM(E44+I44+K44+J44)</f>
        <v>0</v>
      </c>
    </row>
    <row r="45" spans="1:14" s="5" customFormat="1" ht="24" customHeight="1">
      <c r="A45" s="21" t="s">
        <v>70</v>
      </c>
      <c r="B45" s="22">
        <f aca="true" t="shared" si="14" ref="B45:L45">SUM(B46:B51)</f>
        <v>500000</v>
      </c>
      <c r="C45" s="22">
        <f t="shared" si="14"/>
        <v>1800000</v>
      </c>
      <c r="D45" s="22">
        <f t="shared" si="14"/>
        <v>50000</v>
      </c>
      <c r="E45" s="22">
        <f t="shared" si="14"/>
        <v>2350000</v>
      </c>
      <c r="F45" s="22">
        <f t="shared" si="14"/>
        <v>0</v>
      </c>
      <c r="G45" s="22">
        <f t="shared" si="14"/>
        <v>201284</v>
      </c>
      <c r="H45" s="22">
        <f t="shared" si="14"/>
        <v>0</v>
      </c>
      <c r="I45" s="22">
        <f t="shared" si="14"/>
        <v>201284</v>
      </c>
      <c r="J45" s="22">
        <f t="shared" si="14"/>
        <v>200000</v>
      </c>
      <c r="K45" s="22">
        <f t="shared" si="14"/>
        <v>3206716</v>
      </c>
      <c r="L45" s="22">
        <f t="shared" si="14"/>
        <v>5958000</v>
      </c>
      <c r="M45" s="181"/>
      <c r="N45" s="181"/>
    </row>
    <row r="46" spans="1:14" s="5" customFormat="1" ht="24" customHeight="1">
      <c r="A46" s="12" t="s">
        <v>29</v>
      </c>
      <c r="B46" s="13">
        <v>0</v>
      </c>
      <c r="C46" s="13">
        <v>0</v>
      </c>
      <c r="D46" s="13">
        <v>0</v>
      </c>
      <c r="E46" s="14">
        <f aca="true" t="shared" si="15" ref="E46:E51">SUM(B46:D46)</f>
        <v>0</v>
      </c>
      <c r="F46" s="13">
        <v>0</v>
      </c>
      <c r="G46" s="13">
        <v>0</v>
      </c>
      <c r="H46" s="13">
        <v>0</v>
      </c>
      <c r="I46" s="14">
        <f aca="true" t="shared" si="16" ref="I46:I51">SUM(F46:H46)</f>
        <v>0</v>
      </c>
      <c r="J46" s="224"/>
      <c r="K46" s="14">
        <v>18000</v>
      </c>
      <c r="L46" s="15">
        <f aca="true" t="shared" si="17" ref="L46:L51">SUM(E46+I46+K46+J46)</f>
        <v>18000</v>
      </c>
      <c r="M46" s="181"/>
      <c r="N46" s="181"/>
    </row>
    <row r="47" spans="1:14" s="5" customFormat="1" ht="24" customHeight="1">
      <c r="A47" s="16" t="s">
        <v>36</v>
      </c>
      <c r="B47" s="17">
        <v>0</v>
      </c>
      <c r="C47" s="17">
        <v>0</v>
      </c>
      <c r="D47" s="17">
        <v>0</v>
      </c>
      <c r="E47" s="18">
        <f t="shared" si="15"/>
        <v>0</v>
      </c>
      <c r="F47" s="17">
        <v>0</v>
      </c>
      <c r="G47" s="17">
        <v>0</v>
      </c>
      <c r="H47" s="17">
        <v>0</v>
      </c>
      <c r="I47" s="18">
        <f t="shared" si="16"/>
        <v>0</v>
      </c>
      <c r="J47" s="225"/>
      <c r="K47" s="18">
        <v>600000</v>
      </c>
      <c r="L47" s="54">
        <f t="shared" si="17"/>
        <v>600000</v>
      </c>
      <c r="M47" s="181"/>
      <c r="N47" s="181"/>
    </row>
    <row r="48" spans="1:14" s="5" customFormat="1" ht="24" customHeight="1">
      <c r="A48" s="12" t="s">
        <v>37</v>
      </c>
      <c r="B48" s="13">
        <v>500000</v>
      </c>
      <c r="C48" s="13">
        <v>1800000</v>
      </c>
      <c r="D48" s="13">
        <v>0</v>
      </c>
      <c r="E48" s="14">
        <f t="shared" si="15"/>
        <v>2300000</v>
      </c>
      <c r="F48" s="13">
        <v>0</v>
      </c>
      <c r="G48" s="13">
        <v>201284</v>
      </c>
      <c r="H48" s="13">
        <v>0</v>
      </c>
      <c r="I48" s="14">
        <f t="shared" si="16"/>
        <v>201284</v>
      </c>
      <c r="J48" s="224">
        <v>200000</v>
      </c>
      <c r="K48" s="14">
        <v>2298716</v>
      </c>
      <c r="L48" s="54">
        <f t="shared" si="17"/>
        <v>5000000</v>
      </c>
      <c r="M48" s="181"/>
      <c r="N48" s="181"/>
    </row>
    <row r="49" spans="1:14" s="5" customFormat="1" ht="24" customHeight="1">
      <c r="A49" s="16" t="s">
        <v>38</v>
      </c>
      <c r="B49" s="17">
        <v>0</v>
      </c>
      <c r="C49" s="17">
        <v>0</v>
      </c>
      <c r="D49" s="17">
        <v>0</v>
      </c>
      <c r="E49" s="18">
        <f t="shared" si="15"/>
        <v>0</v>
      </c>
      <c r="F49" s="17">
        <v>0</v>
      </c>
      <c r="G49" s="17">
        <v>0</v>
      </c>
      <c r="H49" s="17">
        <v>0</v>
      </c>
      <c r="I49" s="18">
        <f t="shared" si="16"/>
        <v>0</v>
      </c>
      <c r="J49" s="225"/>
      <c r="K49" s="18">
        <v>40000</v>
      </c>
      <c r="L49" s="54">
        <f t="shared" si="17"/>
        <v>40000</v>
      </c>
      <c r="M49" s="181"/>
      <c r="N49" s="181"/>
    </row>
    <row r="50" spans="1:14" s="5" customFormat="1" ht="24" customHeight="1">
      <c r="A50" s="12" t="s">
        <v>39</v>
      </c>
      <c r="B50" s="13">
        <v>0</v>
      </c>
      <c r="C50" s="13">
        <v>0</v>
      </c>
      <c r="D50" s="13">
        <v>50000</v>
      </c>
      <c r="E50" s="14">
        <f t="shared" si="15"/>
        <v>50000</v>
      </c>
      <c r="F50" s="13">
        <v>0</v>
      </c>
      <c r="G50" s="13">
        <v>0</v>
      </c>
      <c r="H50" s="13">
        <v>0</v>
      </c>
      <c r="I50" s="14">
        <f t="shared" si="16"/>
        <v>0</v>
      </c>
      <c r="J50" s="224"/>
      <c r="K50" s="14">
        <v>250000</v>
      </c>
      <c r="L50" s="54">
        <f t="shared" si="17"/>
        <v>300000</v>
      </c>
      <c r="M50" s="181"/>
      <c r="N50" s="181"/>
    </row>
    <row r="51" spans="1:14" s="5" customFormat="1" ht="24" customHeight="1">
      <c r="A51" s="23" t="s">
        <v>40</v>
      </c>
      <c r="B51" s="24">
        <v>0</v>
      </c>
      <c r="C51" s="24">
        <v>0</v>
      </c>
      <c r="D51" s="24">
        <v>0</v>
      </c>
      <c r="E51" s="25">
        <f t="shared" si="15"/>
        <v>0</v>
      </c>
      <c r="F51" s="24">
        <v>0</v>
      </c>
      <c r="G51" s="24">
        <v>0</v>
      </c>
      <c r="H51" s="24">
        <v>0</v>
      </c>
      <c r="I51" s="25">
        <f t="shared" si="16"/>
        <v>0</v>
      </c>
      <c r="J51" s="226"/>
      <c r="K51" s="25">
        <v>0</v>
      </c>
      <c r="L51" s="25">
        <f t="shared" si="17"/>
        <v>0</v>
      </c>
      <c r="M51" s="181"/>
      <c r="N51" s="181"/>
    </row>
    <row r="52" spans="1:14" s="5" customFormat="1" ht="24" customHeight="1">
      <c r="A52" s="21" t="s">
        <v>71</v>
      </c>
      <c r="B52" s="22">
        <f aca="true" t="shared" si="18" ref="B52:L52">SUM(B53:B152)</f>
        <v>0</v>
      </c>
      <c r="C52" s="22">
        <f t="shared" si="18"/>
        <v>0</v>
      </c>
      <c r="D52" s="22">
        <f t="shared" si="18"/>
        <v>0</v>
      </c>
      <c r="E52" s="22">
        <f t="shared" si="18"/>
        <v>0</v>
      </c>
      <c r="F52" s="22">
        <f t="shared" si="18"/>
        <v>171500</v>
      </c>
      <c r="G52" s="22">
        <f t="shared" si="18"/>
        <v>3005920.11</v>
      </c>
      <c r="H52" s="22">
        <f t="shared" si="18"/>
        <v>0</v>
      </c>
      <c r="I52" s="22">
        <f t="shared" si="18"/>
        <v>3177420.11</v>
      </c>
      <c r="J52" s="22">
        <f t="shared" si="18"/>
        <v>100000</v>
      </c>
      <c r="K52" s="22">
        <f t="shared" si="18"/>
        <v>3728179.8899999997</v>
      </c>
      <c r="L52" s="22">
        <f t="shared" si="18"/>
        <v>7005600</v>
      </c>
      <c r="M52" s="181"/>
      <c r="N52" s="181"/>
    </row>
    <row r="53" spans="1:14" s="5" customFormat="1" ht="24" customHeight="1">
      <c r="A53" s="12" t="s">
        <v>160</v>
      </c>
      <c r="B53" s="13">
        <v>0</v>
      </c>
      <c r="C53" s="203">
        <v>0</v>
      </c>
      <c r="D53" s="203">
        <v>0</v>
      </c>
      <c r="E53" s="32">
        <f>SUM(B53:D53)</f>
        <v>0</v>
      </c>
      <c r="F53" s="203">
        <v>0</v>
      </c>
      <c r="G53" s="203">
        <v>4200</v>
      </c>
      <c r="H53" s="203">
        <v>0</v>
      </c>
      <c r="I53" s="32">
        <f>SUM(F53:H53)</f>
        <v>4200</v>
      </c>
      <c r="J53" s="230"/>
      <c r="K53" s="32">
        <v>0</v>
      </c>
      <c r="L53" s="14">
        <f>SUM(E53+I53+K53+J53)</f>
        <v>4200</v>
      </c>
      <c r="M53" s="181"/>
      <c r="N53" s="181"/>
    </row>
    <row r="54" spans="1:14" s="5" customFormat="1" ht="24" customHeight="1">
      <c r="A54" s="16" t="s">
        <v>161</v>
      </c>
      <c r="B54" s="81">
        <v>0</v>
      </c>
      <c r="C54" s="17">
        <v>0</v>
      </c>
      <c r="D54" s="17">
        <v>0</v>
      </c>
      <c r="E54" s="18">
        <f aca="true" t="shared" si="19" ref="E54:E115">SUM(B54:D54)</f>
        <v>0</v>
      </c>
      <c r="F54" s="203"/>
      <c r="G54" s="203">
        <v>10000</v>
      </c>
      <c r="H54" s="203"/>
      <c r="I54" s="14">
        <f aca="true" t="shared" si="20" ref="I54:I105">SUM(F54:H54)</f>
        <v>10000</v>
      </c>
      <c r="J54" s="230"/>
      <c r="K54" s="18"/>
      <c r="L54" s="54">
        <f>SUM(E54+I54+K54+J54)</f>
        <v>10000</v>
      </c>
      <c r="M54" s="181"/>
      <c r="N54" s="181"/>
    </row>
    <row r="55" spans="1:14" s="5" customFormat="1" ht="48.75" customHeight="1">
      <c r="A55" s="16" t="s">
        <v>162</v>
      </c>
      <c r="B55" s="81">
        <v>0</v>
      </c>
      <c r="C55" s="17">
        <v>0</v>
      </c>
      <c r="D55" s="17">
        <v>0</v>
      </c>
      <c r="E55" s="18">
        <f t="shared" si="19"/>
        <v>0</v>
      </c>
      <c r="F55" s="203"/>
      <c r="G55" s="203">
        <v>10000</v>
      </c>
      <c r="H55" s="203"/>
      <c r="I55" s="54">
        <f t="shared" si="20"/>
        <v>10000</v>
      </c>
      <c r="J55" s="230"/>
      <c r="K55" s="18"/>
      <c r="L55" s="54">
        <f aca="true" t="shared" si="21" ref="L55:L119">SUM(E55+I55+K55+J55)</f>
        <v>10000</v>
      </c>
      <c r="M55" s="181"/>
      <c r="N55" s="181"/>
    </row>
    <row r="56" spans="1:14" s="5" customFormat="1" ht="24" customHeight="1">
      <c r="A56" s="16" t="s">
        <v>163</v>
      </c>
      <c r="B56" s="81">
        <v>0</v>
      </c>
      <c r="C56" s="17">
        <v>0</v>
      </c>
      <c r="D56" s="17">
        <v>0</v>
      </c>
      <c r="E56" s="18">
        <f t="shared" si="19"/>
        <v>0</v>
      </c>
      <c r="F56" s="203"/>
      <c r="G56" s="203">
        <v>10000</v>
      </c>
      <c r="H56" s="203"/>
      <c r="I56" s="54">
        <f t="shared" si="20"/>
        <v>10000</v>
      </c>
      <c r="J56" s="230"/>
      <c r="K56" s="18"/>
      <c r="L56" s="54">
        <f t="shared" si="21"/>
        <v>10000</v>
      </c>
      <c r="M56" s="181"/>
      <c r="N56" s="181"/>
    </row>
    <row r="57" spans="1:14" s="5" customFormat="1" ht="24" customHeight="1">
      <c r="A57" s="16" t="s">
        <v>166</v>
      </c>
      <c r="B57" s="81">
        <v>0</v>
      </c>
      <c r="C57" s="17">
        <v>0</v>
      </c>
      <c r="D57" s="17">
        <v>0</v>
      </c>
      <c r="E57" s="18">
        <f t="shared" si="19"/>
        <v>0</v>
      </c>
      <c r="F57" s="203"/>
      <c r="G57" s="203">
        <v>0</v>
      </c>
      <c r="H57" s="203"/>
      <c r="I57" s="18">
        <f t="shared" si="20"/>
        <v>0</v>
      </c>
      <c r="J57" s="230"/>
      <c r="K57" s="18">
        <v>100000</v>
      </c>
      <c r="L57" s="54">
        <f t="shared" si="21"/>
        <v>100000</v>
      </c>
      <c r="M57" s="181"/>
      <c r="N57" s="181"/>
    </row>
    <row r="58" spans="1:14" s="5" customFormat="1" ht="24" customHeight="1">
      <c r="A58" s="16" t="s">
        <v>165</v>
      </c>
      <c r="B58" s="81">
        <v>0</v>
      </c>
      <c r="C58" s="17">
        <v>0</v>
      </c>
      <c r="D58" s="17">
        <v>0</v>
      </c>
      <c r="E58" s="18">
        <f t="shared" si="19"/>
        <v>0</v>
      </c>
      <c r="F58" s="203"/>
      <c r="G58" s="203">
        <v>10000</v>
      </c>
      <c r="H58" s="203"/>
      <c r="I58" s="18">
        <f t="shared" si="20"/>
        <v>10000</v>
      </c>
      <c r="J58" s="230"/>
      <c r="K58" s="18"/>
      <c r="L58" s="54">
        <f t="shared" si="21"/>
        <v>10000</v>
      </c>
      <c r="M58" s="181"/>
      <c r="N58" s="181"/>
    </row>
    <row r="59" spans="1:14" s="5" customFormat="1" ht="24" customHeight="1">
      <c r="A59" s="16" t="s">
        <v>164</v>
      </c>
      <c r="B59" s="81">
        <v>0</v>
      </c>
      <c r="C59" s="17">
        <v>0</v>
      </c>
      <c r="D59" s="17">
        <v>0</v>
      </c>
      <c r="E59" s="18">
        <f t="shared" si="19"/>
        <v>0</v>
      </c>
      <c r="F59" s="17">
        <v>10000</v>
      </c>
      <c r="G59" s="17">
        <v>0</v>
      </c>
      <c r="H59" s="17">
        <v>0</v>
      </c>
      <c r="I59" s="18">
        <f t="shared" si="20"/>
        <v>10000</v>
      </c>
      <c r="J59" s="225"/>
      <c r="K59" s="18">
        <v>0</v>
      </c>
      <c r="L59" s="54">
        <f t="shared" si="21"/>
        <v>10000</v>
      </c>
      <c r="M59" s="181"/>
      <c r="N59" s="181"/>
    </row>
    <row r="60" spans="1:14" s="5" customFormat="1" ht="46.5" customHeight="1">
      <c r="A60" s="16" t="s">
        <v>172</v>
      </c>
      <c r="B60" s="81">
        <v>0</v>
      </c>
      <c r="C60" s="17">
        <v>0</v>
      </c>
      <c r="D60" s="17">
        <v>0</v>
      </c>
      <c r="E60" s="18">
        <f t="shared" si="19"/>
        <v>0</v>
      </c>
      <c r="F60" s="17">
        <v>5000</v>
      </c>
      <c r="G60" s="17">
        <v>0</v>
      </c>
      <c r="H60" s="17">
        <v>0</v>
      </c>
      <c r="I60" s="18">
        <f t="shared" si="20"/>
        <v>5000</v>
      </c>
      <c r="J60" s="225"/>
      <c r="K60" s="18">
        <v>0</v>
      </c>
      <c r="L60" s="54">
        <f t="shared" si="21"/>
        <v>5000</v>
      </c>
      <c r="M60" s="181"/>
      <c r="N60" s="181"/>
    </row>
    <row r="61" spans="1:14" s="5" customFormat="1" ht="42" customHeight="1">
      <c r="A61" s="16" t="s">
        <v>173</v>
      </c>
      <c r="B61" s="81">
        <v>0</v>
      </c>
      <c r="C61" s="17">
        <v>0</v>
      </c>
      <c r="D61" s="17">
        <v>0</v>
      </c>
      <c r="E61" s="18">
        <f t="shared" si="19"/>
        <v>0</v>
      </c>
      <c r="F61" s="17">
        <v>5000</v>
      </c>
      <c r="G61" s="17">
        <v>0</v>
      </c>
      <c r="H61" s="17">
        <v>0</v>
      </c>
      <c r="I61" s="18">
        <f t="shared" si="20"/>
        <v>5000</v>
      </c>
      <c r="J61" s="225"/>
      <c r="K61" s="18">
        <v>0</v>
      </c>
      <c r="L61" s="54">
        <f t="shared" si="21"/>
        <v>5000</v>
      </c>
      <c r="M61" s="181"/>
      <c r="N61" s="181"/>
    </row>
    <row r="62" spans="1:14" s="5" customFormat="1" ht="24" customHeight="1">
      <c r="A62" s="16" t="s">
        <v>174</v>
      </c>
      <c r="B62" s="81">
        <v>0</v>
      </c>
      <c r="C62" s="17">
        <v>0</v>
      </c>
      <c r="D62" s="17">
        <v>0</v>
      </c>
      <c r="E62" s="18">
        <f t="shared" si="19"/>
        <v>0</v>
      </c>
      <c r="F62" s="17">
        <v>40000</v>
      </c>
      <c r="G62" s="17">
        <v>0</v>
      </c>
      <c r="H62" s="17">
        <v>0</v>
      </c>
      <c r="I62" s="18">
        <f t="shared" si="20"/>
        <v>40000</v>
      </c>
      <c r="J62" s="225"/>
      <c r="K62" s="18">
        <v>0</v>
      </c>
      <c r="L62" s="54">
        <f t="shared" si="21"/>
        <v>40000</v>
      </c>
      <c r="M62" s="181"/>
      <c r="N62" s="181"/>
    </row>
    <row r="63" spans="1:14" s="5" customFormat="1" ht="24" customHeight="1">
      <c r="A63" s="16" t="s">
        <v>175</v>
      </c>
      <c r="B63" s="81">
        <v>0</v>
      </c>
      <c r="C63" s="17">
        <v>0</v>
      </c>
      <c r="D63" s="17">
        <v>0</v>
      </c>
      <c r="E63" s="18">
        <f t="shared" si="19"/>
        <v>0</v>
      </c>
      <c r="F63" s="81">
        <v>0</v>
      </c>
      <c r="G63" s="81">
        <v>5000</v>
      </c>
      <c r="H63" s="81">
        <v>0</v>
      </c>
      <c r="I63" s="54">
        <f t="shared" si="20"/>
        <v>5000</v>
      </c>
      <c r="J63" s="231"/>
      <c r="K63" s="54">
        <v>0</v>
      </c>
      <c r="L63" s="54">
        <f t="shared" si="21"/>
        <v>5000</v>
      </c>
      <c r="M63" s="181"/>
      <c r="N63" s="181"/>
    </row>
    <row r="64" spans="1:14" s="5" customFormat="1" ht="24" customHeight="1">
      <c r="A64" s="16" t="s">
        <v>216</v>
      </c>
      <c r="B64" s="81">
        <v>0</v>
      </c>
      <c r="C64" s="17">
        <v>0</v>
      </c>
      <c r="D64" s="17">
        <v>0</v>
      </c>
      <c r="E64" s="18">
        <f t="shared" si="19"/>
        <v>0</v>
      </c>
      <c r="F64" s="81">
        <v>0</v>
      </c>
      <c r="G64" s="81">
        <v>0</v>
      </c>
      <c r="H64" s="81">
        <v>0</v>
      </c>
      <c r="I64" s="54">
        <f t="shared" si="20"/>
        <v>0</v>
      </c>
      <c r="J64" s="231">
        <v>0</v>
      </c>
      <c r="K64" s="54">
        <v>5000</v>
      </c>
      <c r="L64" s="54">
        <f t="shared" si="21"/>
        <v>5000</v>
      </c>
      <c r="M64" s="181"/>
      <c r="N64" s="181"/>
    </row>
    <row r="65" spans="1:14" s="5" customFormat="1" ht="24" customHeight="1">
      <c r="A65" s="16" t="s">
        <v>217</v>
      </c>
      <c r="B65" s="81">
        <v>0</v>
      </c>
      <c r="C65" s="17">
        <v>0</v>
      </c>
      <c r="D65" s="17">
        <v>0</v>
      </c>
      <c r="E65" s="18">
        <f t="shared" si="19"/>
        <v>0</v>
      </c>
      <c r="F65" s="17">
        <v>0</v>
      </c>
      <c r="G65" s="17">
        <v>0</v>
      </c>
      <c r="H65" s="17">
        <v>0</v>
      </c>
      <c r="I65" s="18">
        <f t="shared" si="20"/>
        <v>0</v>
      </c>
      <c r="J65" s="225"/>
      <c r="K65" s="18">
        <v>150000</v>
      </c>
      <c r="L65" s="54">
        <f t="shared" si="21"/>
        <v>150000</v>
      </c>
      <c r="M65" s="181"/>
      <c r="N65" s="181"/>
    </row>
    <row r="66" spans="1:14" s="5" customFormat="1" ht="24" customHeight="1">
      <c r="A66" s="16" t="s">
        <v>218</v>
      </c>
      <c r="B66" s="81">
        <v>0</v>
      </c>
      <c r="C66" s="17">
        <v>0</v>
      </c>
      <c r="D66" s="17">
        <v>0</v>
      </c>
      <c r="E66" s="18">
        <f t="shared" si="19"/>
        <v>0</v>
      </c>
      <c r="F66" s="17">
        <v>0</v>
      </c>
      <c r="G66" s="17">
        <v>0</v>
      </c>
      <c r="H66" s="17">
        <v>0</v>
      </c>
      <c r="I66" s="18">
        <f t="shared" si="20"/>
        <v>0</v>
      </c>
      <c r="J66" s="225"/>
      <c r="K66" s="18">
        <v>107700</v>
      </c>
      <c r="L66" s="54">
        <f t="shared" si="21"/>
        <v>107700</v>
      </c>
      <c r="M66" s="181"/>
      <c r="N66" s="181"/>
    </row>
    <row r="67" spans="1:14" s="5" customFormat="1" ht="24" customHeight="1">
      <c r="A67" s="16" t="s">
        <v>176</v>
      </c>
      <c r="B67" s="81">
        <v>0</v>
      </c>
      <c r="C67" s="17">
        <v>0</v>
      </c>
      <c r="D67" s="17">
        <v>0</v>
      </c>
      <c r="E67" s="18">
        <f t="shared" si="19"/>
        <v>0</v>
      </c>
      <c r="F67" s="17">
        <v>1500</v>
      </c>
      <c r="G67" s="17">
        <v>0</v>
      </c>
      <c r="H67" s="17">
        <v>0</v>
      </c>
      <c r="I67" s="18">
        <f t="shared" si="20"/>
        <v>1500</v>
      </c>
      <c r="J67" s="225"/>
      <c r="K67" s="18">
        <v>0</v>
      </c>
      <c r="L67" s="54">
        <f t="shared" si="21"/>
        <v>1500</v>
      </c>
      <c r="M67" s="181"/>
      <c r="N67" s="181"/>
    </row>
    <row r="68" spans="1:14" s="5" customFormat="1" ht="24" customHeight="1">
      <c r="A68" s="16" t="s">
        <v>177</v>
      </c>
      <c r="B68" s="81">
        <v>0</v>
      </c>
      <c r="C68" s="17">
        <v>0</v>
      </c>
      <c r="D68" s="17">
        <v>0</v>
      </c>
      <c r="E68" s="18">
        <f t="shared" si="19"/>
        <v>0</v>
      </c>
      <c r="F68" s="17">
        <v>1000</v>
      </c>
      <c r="G68" s="17">
        <v>0</v>
      </c>
      <c r="H68" s="17">
        <v>0</v>
      </c>
      <c r="I68" s="18">
        <f t="shared" si="20"/>
        <v>1000</v>
      </c>
      <c r="J68" s="225"/>
      <c r="K68" s="18">
        <v>0</v>
      </c>
      <c r="L68" s="54">
        <f t="shared" si="21"/>
        <v>1000</v>
      </c>
      <c r="M68" s="181"/>
      <c r="N68" s="181"/>
    </row>
    <row r="69" spans="1:14" s="5" customFormat="1" ht="24" customHeight="1">
      <c r="A69" s="16" t="s">
        <v>178</v>
      </c>
      <c r="B69" s="81">
        <v>0</v>
      </c>
      <c r="C69" s="17">
        <v>0</v>
      </c>
      <c r="D69" s="17">
        <v>0</v>
      </c>
      <c r="E69" s="18">
        <f t="shared" si="19"/>
        <v>0</v>
      </c>
      <c r="F69" s="17">
        <v>1000</v>
      </c>
      <c r="G69" s="17">
        <v>0</v>
      </c>
      <c r="H69" s="17">
        <v>0</v>
      </c>
      <c r="I69" s="18">
        <f t="shared" si="20"/>
        <v>1000</v>
      </c>
      <c r="J69" s="225"/>
      <c r="K69" s="18">
        <v>0</v>
      </c>
      <c r="L69" s="54">
        <f t="shared" si="21"/>
        <v>1000</v>
      </c>
      <c r="M69" s="181"/>
      <c r="N69" s="181"/>
    </row>
    <row r="70" spans="1:14" s="5" customFormat="1" ht="24" customHeight="1">
      <c r="A70" s="16" t="s">
        <v>179</v>
      </c>
      <c r="B70" s="81">
        <v>0</v>
      </c>
      <c r="C70" s="17">
        <v>0</v>
      </c>
      <c r="D70" s="17">
        <v>0</v>
      </c>
      <c r="E70" s="18">
        <f t="shared" si="19"/>
        <v>0</v>
      </c>
      <c r="F70" s="81">
        <v>1000</v>
      </c>
      <c r="G70" s="81"/>
      <c r="H70" s="81"/>
      <c r="I70" s="18">
        <f t="shared" si="20"/>
        <v>1000</v>
      </c>
      <c r="J70" s="231"/>
      <c r="K70" s="18">
        <v>0</v>
      </c>
      <c r="L70" s="54">
        <f t="shared" si="21"/>
        <v>1000</v>
      </c>
      <c r="M70" s="181"/>
      <c r="N70" s="181"/>
    </row>
    <row r="71" spans="1:14" s="5" customFormat="1" ht="24" customHeight="1">
      <c r="A71" s="16" t="s">
        <v>167</v>
      </c>
      <c r="B71" s="81">
        <v>0</v>
      </c>
      <c r="C71" s="17">
        <v>0</v>
      </c>
      <c r="D71" s="17">
        <v>0</v>
      </c>
      <c r="E71" s="18">
        <f t="shared" si="19"/>
        <v>0</v>
      </c>
      <c r="F71" s="81">
        <v>3000</v>
      </c>
      <c r="G71" s="81"/>
      <c r="H71" s="81"/>
      <c r="I71" s="18">
        <f t="shared" si="20"/>
        <v>3000</v>
      </c>
      <c r="J71" s="231"/>
      <c r="K71" s="18">
        <v>0</v>
      </c>
      <c r="L71" s="54">
        <f t="shared" si="21"/>
        <v>3000</v>
      </c>
      <c r="M71" s="181"/>
      <c r="N71" s="181"/>
    </row>
    <row r="72" spans="1:14" s="5" customFormat="1" ht="24" customHeight="1">
      <c r="A72" s="16" t="s">
        <v>180</v>
      </c>
      <c r="B72" s="81">
        <v>0</v>
      </c>
      <c r="C72" s="17">
        <v>0</v>
      </c>
      <c r="D72" s="17">
        <v>0</v>
      </c>
      <c r="E72" s="18">
        <f t="shared" si="19"/>
        <v>0</v>
      </c>
      <c r="F72" s="81">
        <v>3000</v>
      </c>
      <c r="G72" s="81"/>
      <c r="H72" s="81"/>
      <c r="I72" s="18">
        <f t="shared" si="20"/>
        <v>3000</v>
      </c>
      <c r="J72" s="231"/>
      <c r="K72" s="18">
        <v>0</v>
      </c>
      <c r="L72" s="54">
        <f t="shared" si="21"/>
        <v>3000</v>
      </c>
      <c r="M72" s="181"/>
      <c r="N72" s="181"/>
    </row>
    <row r="73" spans="1:14" s="5" customFormat="1" ht="24" customHeight="1">
      <c r="A73" s="16" t="s">
        <v>181</v>
      </c>
      <c r="B73" s="81">
        <v>0</v>
      </c>
      <c r="C73" s="17">
        <v>0</v>
      </c>
      <c r="D73" s="17">
        <v>0</v>
      </c>
      <c r="E73" s="18">
        <f t="shared" si="19"/>
        <v>0</v>
      </c>
      <c r="F73" s="81">
        <v>3000</v>
      </c>
      <c r="G73" s="81"/>
      <c r="H73" s="81"/>
      <c r="I73" s="18">
        <f t="shared" si="20"/>
        <v>3000</v>
      </c>
      <c r="J73" s="231"/>
      <c r="K73" s="18">
        <v>0</v>
      </c>
      <c r="L73" s="54">
        <f t="shared" si="21"/>
        <v>3000</v>
      </c>
      <c r="M73" s="181"/>
      <c r="N73" s="181"/>
    </row>
    <row r="74" spans="1:14" s="5" customFormat="1" ht="24" customHeight="1">
      <c r="A74" s="16" t="s">
        <v>182</v>
      </c>
      <c r="B74" s="81">
        <v>0</v>
      </c>
      <c r="C74" s="17">
        <v>0</v>
      </c>
      <c r="D74" s="17">
        <v>0</v>
      </c>
      <c r="E74" s="18">
        <f t="shared" si="19"/>
        <v>0</v>
      </c>
      <c r="F74" s="81">
        <v>3000</v>
      </c>
      <c r="G74" s="81"/>
      <c r="H74" s="81"/>
      <c r="I74" s="18">
        <f t="shared" si="20"/>
        <v>3000</v>
      </c>
      <c r="J74" s="231"/>
      <c r="K74" s="18">
        <v>0</v>
      </c>
      <c r="L74" s="54">
        <f t="shared" si="21"/>
        <v>3000</v>
      </c>
      <c r="M74" s="181"/>
      <c r="N74" s="181"/>
    </row>
    <row r="75" spans="1:14" s="5" customFormat="1" ht="24" customHeight="1">
      <c r="A75" s="16" t="s">
        <v>183</v>
      </c>
      <c r="B75" s="81">
        <v>0</v>
      </c>
      <c r="C75" s="17">
        <v>0</v>
      </c>
      <c r="D75" s="17">
        <v>0</v>
      </c>
      <c r="E75" s="18">
        <f t="shared" si="19"/>
        <v>0</v>
      </c>
      <c r="F75" s="81">
        <v>5000</v>
      </c>
      <c r="G75" s="81"/>
      <c r="H75" s="81"/>
      <c r="I75" s="18">
        <f t="shared" si="20"/>
        <v>5000</v>
      </c>
      <c r="J75" s="231"/>
      <c r="K75" s="18">
        <v>0</v>
      </c>
      <c r="L75" s="54">
        <f t="shared" si="21"/>
        <v>5000</v>
      </c>
      <c r="M75" s="181"/>
      <c r="N75" s="181"/>
    </row>
    <row r="76" spans="1:14" s="5" customFormat="1" ht="24" customHeight="1">
      <c r="A76" s="16" t="s">
        <v>184</v>
      </c>
      <c r="B76" s="17">
        <v>0</v>
      </c>
      <c r="C76" s="17">
        <v>0</v>
      </c>
      <c r="D76" s="17">
        <v>0</v>
      </c>
      <c r="E76" s="18">
        <f t="shared" si="19"/>
        <v>0</v>
      </c>
      <c r="F76" s="17">
        <v>5000</v>
      </c>
      <c r="G76" s="17"/>
      <c r="H76" s="17"/>
      <c r="I76" s="18">
        <f t="shared" si="20"/>
        <v>5000</v>
      </c>
      <c r="J76" s="225"/>
      <c r="K76" s="18">
        <v>0</v>
      </c>
      <c r="L76" s="18">
        <f t="shared" si="21"/>
        <v>5000</v>
      </c>
      <c r="M76" s="181"/>
      <c r="N76" s="181"/>
    </row>
    <row r="77" spans="1:14" s="5" customFormat="1" ht="46.5" customHeight="1">
      <c r="A77" s="23" t="s">
        <v>280</v>
      </c>
      <c r="B77" s="24">
        <v>0</v>
      </c>
      <c r="C77" s="24">
        <v>0</v>
      </c>
      <c r="D77" s="24">
        <v>0</v>
      </c>
      <c r="E77" s="25">
        <f t="shared" si="19"/>
        <v>0</v>
      </c>
      <c r="F77" s="24"/>
      <c r="G77" s="24">
        <v>10000</v>
      </c>
      <c r="H77" s="24"/>
      <c r="I77" s="25">
        <f t="shared" si="20"/>
        <v>10000</v>
      </c>
      <c r="J77" s="226"/>
      <c r="K77" s="25">
        <v>0</v>
      </c>
      <c r="L77" s="25">
        <f t="shared" si="21"/>
        <v>10000</v>
      </c>
      <c r="M77" s="181"/>
      <c r="N77" s="181"/>
    </row>
    <row r="78" spans="1:14" s="5" customFormat="1" ht="46.5" customHeight="1">
      <c r="A78" s="250" t="s">
        <v>185</v>
      </c>
      <c r="B78" s="13">
        <v>0</v>
      </c>
      <c r="C78" s="203">
        <v>0</v>
      </c>
      <c r="D78" s="203">
        <v>0</v>
      </c>
      <c r="E78" s="63">
        <f t="shared" si="19"/>
        <v>0</v>
      </c>
      <c r="F78" s="203"/>
      <c r="G78" s="13">
        <v>5000</v>
      </c>
      <c r="H78" s="13"/>
      <c r="I78" s="32">
        <f t="shared" si="20"/>
        <v>5000</v>
      </c>
      <c r="J78" s="224"/>
      <c r="K78" s="32">
        <v>0</v>
      </c>
      <c r="L78" s="63">
        <f t="shared" si="21"/>
        <v>5000</v>
      </c>
      <c r="M78" s="181"/>
      <c r="N78" s="181"/>
    </row>
    <row r="79" spans="1:14" s="5" customFormat="1" ht="24" customHeight="1">
      <c r="A79" s="16" t="s">
        <v>186</v>
      </c>
      <c r="B79" s="17">
        <v>0</v>
      </c>
      <c r="C79" s="17">
        <v>0</v>
      </c>
      <c r="D79" s="17">
        <v>0</v>
      </c>
      <c r="E79" s="18">
        <f t="shared" si="19"/>
        <v>0</v>
      </c>
      <c r="F79" s="17"/>
      <c r="G79" s="17">
        <v>5000</v>
      </c>
      <c r="H79" s="17"/>
      <c r="I79" s="18">
        <f t="shared" si="20"/>
        <v>5000</v>
      </c>
      <c r="J79" s="225"/>
      <c r="K79" s="18">
        <v>0</v>
      </c>
      <c r="L79" s="18">
        <f t="shared" si="21"/>
        <v>5000</v>
      </c>
      <c r="M79" s="181"/>
      <c r="N79" s="181"/>
    </row>
    <row r="80" spans="1:14" s="5" customFormat="1" ht="48.75" customHeight="1">
      <c r="A80" s="59" t="s">
        <v>187</v>
      </c>
      <c r="B80" s="13">
        <v>0</v>
      </c>
      <c r="C80" s="203">
        <v>0</v>
      </c>
      <c r="D80" s="203">
        <v>0</v>
      </c>
      <c r="E80" s="32">
        <f t="shared" si="19"/>
        <v>0</v>
      </c>
      <c r="F80" s="13"/>
      <c r="G80" s="13">
        <v>50000</v>
      </c>
      <c r="H80" s="13"/>
      <c r="I80" s="32">
        <f t="shared" si="20"/>
        <v>50000</v>
      </c>
      <c r="J80" s="224"/>
      <c r="K80" s="32">
        <v>0</v>
      </c>
      <c r="L80" s="14">
        <f t="shared" si="21"/>
        <v>50000</v>
      </c>
      <c r="M80" s="181"/>
      <c r="N80" s="181"/>
    </row>
    <row r="81" spans="1:14" s="5" customFormat="1" ht="24" customHeight="1">
      <c r="A81" s="16" t="s">
        <v>188</v>
      </c>
      <c r="B81" s="81">
        <v>0</v>
      </c>
      <c r="C81" s="17">
        <v>0</v>
      </c>
      <c r="D81" s="17">
        <v>0</v>
      </c>
      <c r="E81" s="18">
        <f t="shared" si="19"/>
        <v>0</v>
      </c>
      <c r="F81" s="81"/>
      <c r="G81" s="81">
        <v>15000</v>
      </c>
      <c r="H81" s="81"/>
      <c r="I81" s="18">
        <f t="shared" si="20"/>
        <v>15000</v>
      </c>
      <c r="J81" s="231"/>
      <c r="K81" s="18">
        <v>0</v>
      </c>
      <c r="L81" s="54">
        <f t="shared" si="21"/>
        <v>15000</v>
      </c>
      <c r="M81" s="181"/>
      <c r="N81" s="181"/>
    </row>
    <row r="82" spans="1:14" s="5" customFormat="1" ht="24" customHeight="1">
      <c r="A82" s="85" t="s">
        <v>189</v>
      </c>
      <c r="B82" s="81">
        <v>0</v>
      </c>
      <c r="C82" s="17">
        <v>0</v>
      </c>
      <c r="D82" s="17">
        <v>0</v>
      </c>
      <c r="E82" s="18">
        <f t="shared" si="19"/>
        <v>0</v>
      </c>
      <c r="F82" s="81">
        <v>0</v>
      </c>
      <c r="G82" s="81">
        <v>5000</v>
      </c>
      <c r="H82" s="81">
        <v>0</v>
      </c>
      <c r="I82" s="54">
        <f t="shared" si="20"/>
        <v>5000</v>
      </c>
      <c r="J82" s="231"/>
      <c r="K82" s="54">
        <v>0</v>
      </c>
      <c r="L82" s="54">
        <f t="shared" si="21"/>
        <v>5000</v>
      </c>
      <c r="M82" s="181"/>
      <c r="N82" s="181"/>
    </row>
    <row r="83" spans="1:14" s="5" customFormat="1" ht="24" customHeight="1">
      <c r="A83" s="85" t="s">
        <v>190</v>
      </c>
      <c r="B83" s="81">
        <v>0</v>
      </c>
      <c r="C83" s="17">
        <v>0</v>
      </c>
      <c r="D83" s="17">
        <v>0</v>
      </c>
      <c r="E83" s="18">
        <f t="shared" si="19"/>
        <v>0</v>
      </c>
      <c r="F83" s="17"/>
      <c r="G83" s="81">
        <v>5000</v>
      </c>
      <c r="H83" s="17">
        <v>0</v>
      </c>
      <c r="I83" s="18">
        <f t="shared" si="20"/>
        <v>5000</v>
      </c>
      <c r="J83" s="225"/>
      <c r="K83" s="54">
        <v>0</v>
      </c>
      <c r="L83" s="54">
        <f t="shared" si="21"/>
        <v>5000</v>
      </c>
      <c r="M83" s="181"/>
      <c r="N83" s="181"/>
    </row>
    <row r="84" spans="1:14" s="5" customFormat="1" ht="24" customHeight="1">
      <c r="A84" s="16" t="s">
        <v>191</v>
      </c>
      <c r="B84" s="81">
        <v>0</v>
      </c>
      <c r="C84" s="17">
        <v>0</v>
      </c>
      <c r="D84" s="17">
        <v>0</v>
      </c>
      <c r="E84" s="18">
        <f t="shared" si="19"/>
        <v>0</v>
      </c>
      <c r="F84" s="203"/>
      <c r="G84" s="81">
        <v>0</v>
      </c>
      <c r="H84" s="203"/>
      <c r="I84" s="18">
        <f t="shared" si="20"/>
        <v>0</v>
      </c>
      <c r="J84" s="230"/>
      <c r="K84" s="18">
        <v>137800</v>
      </c>
      <c r="L84" s="54">
        <f t="shared" si="21"/>
        <v>137800</v>
      </c>
      <c r="M84" s="181"/>
      <c r="N84" s="181"/>
    </row>
    <row r="85" spans="1:14" s="5" customFormat="1" ht="24" customHeight="1">
      <c r="A85" s="16" t="s">
        <v>192</v>
      </c>
      <c r="B85" s="81">
        <v>0</v>
      </c>
      <c r="C85" s="17">
        <v>0</v>
      </c>
      <c r="D85" s="17">
        <v>0</v>
      </c>
      <c r="E85" s="18">
        <f t="shared" si="19"/>
        <v>0</v>
      </c>
      <c r="F85" s="203"/>
      <c r="G85" s="81">
        <v>5000</v>
      </c>
      <c r="H85" s="203"/>
      <c r="I85" s="18">
        <f t="shared" si="20"/>
        <v>5000</v>
      </c>
      <c r="J85" s="230"/>
      <c r="K85" s="18"/>
      <c r="L85" s="54">
        <f t="shared" si="21"/>
        <v>5000</v>
      </c>
      <c r="M85" s="181"/>
      <c r="N85" s="181"/>
    </row>
    <row r="86" spans="1:14" s="5" customFormat="1" ht="24" customHeight="1">
      <c r="A86" s="16" t="s">
        <v>193</v>
      </c>
      <c r="B86" s="81">
        <v>0</v>
      </c>
      <c r="C86" s="17">
        <v>0</v>
      </c>
      <c r="D86" s="17">
        <v>0</v>
      </c>
      <c r="E86" s="18">
        <f t="shared" si="19"/>
        <v>0</v>
      </c>
      <c r="F86" s="203"/>
      <c r="G86" s="81">
        <v>5000</v>
      </c>
      <c r="H86" s="203"/>
      <c r="I86" s="18">
        <f t="shared" si="20"/>
        <v>5000</v>
      </c>
      <c r="J86" s="230"/>
      <c r="K86" s="18"/>
      <c r="L86" s="54">
        <f t="shared" si="21"/>
        <v>5000</v>
      </c>
      <c r="M86" s="181"/>
      <c r="N86" s="181"/>
    </row>
    <row r="87" spans="1:14" s="5" customFormat="1" ht="24" customHeight="1">
      <c r="A87" s="16" t="s">
        <v>194</v>
      </c>
      <c r="B87" s="81">
        <v>0</v>
      </c>
      <c r="C87" s="17">
        <v>0</v>
      </c>
      <c r="D87" s="17">
        <v>0</v>
      </c>
      <c r="E87" s="18">
        <f t="shared" si="19"/>
        <v>0</v>
      </c>
      <c r="F87" s="203"/>
      <c r="G87" s="81">
        <v>2000</v>
      </c>
      <c r="H87" s="203"/>
      <c r="I87" s="18">
        <f t="shared" si="20"/>
        <v>2000</v>
      </c>
      <c r="J87" s="230"/>
      <c r="K87" s="18"/>
      <c r="L87" s="54">
        <f t="shared" si="21"/>
        <v>2000</v>
      </c>
      <c r="M87" s="181"/>
      <c r="N87" s="181"/>
    </row>
    <row r="88" spans="1:14" s="5" customFormat="1" ht="24" customHeight="1">
      <c r="A88" s="16" t="s">
        <v>195</v>
      </c>
      <c r="B88" s="81">
        <v>0</v>
      </c>
      <c r="C88" s="17">
        <v>0</v>
      </c>
      <c r="D88" s="17">
        <v>0</v>
      </c>
      <c r="E88" s="18">
        <f t="shared" si="19"/>
        <v>0</v>
      </c>
      <c r="F88" s="203"/>
      <c r="G88" s="81">
        <v>90000</v>
      </c>
      <c r="H88" s="17">
        <v>0</v>
      </c>
      <c r="I88" s="18">
        <f t="shared" si="20"/>
        <v>90000</v>
      </c>
      <c r="J88" s="225"/>
      <c r="K88" s="18">
        <v>0</v>
      </c>
      <c r="L88" s="54">
        <f t="shared" si="21"/>
        <v>90000</v>
      </c>
      <c r="M88" s="181"/>
      <c r="N88" s="181"/>
    </row>
    <row r="89" spans="1:14" s="5" customFormat="1" ht="24" customHeight="1">
      <c r="A89" s="30" t="s">
        <v>196</v>
      </c>
      <c r="B89" s="81">
        <v>0</v>
      </c>
      <c r="C89" s="17">
        <v>0</v>
      </c>
      <c r="D89" s="17">
        <v>0</v>
      </c>
      <c r="E89" s="18">
        <f t="shared" si="19"/>
        <v>0</v>
      </c>
      <c r="F89" s="203"/>
      <c r="G89" s="81">
        <v>10000</v>
      </c>
      <c r="H89" s="17"/>
      <c r="I89" s="18">
        <f t="shared" si="20"/>
        <v>10000</v>
      </c>
      <c r="J89" s="225"/>
      <c r="K89" s="18"/>
      <c r="L89" s="54">
        <f t="shared" si="21"/>
        <v>10000</v>
      </c>
      <c r="M89" s="181"/>
      <c r="N89" s="181"/>
    </row>
    <row r="90" spans="1:14" s="5" customFormat="1" ht="24" customHeight="1">
      <c r="A90" s="16" t="s">
        <v>219</v>
      </c>
      <c r="B90" s="81">
        <v>0</v>
      </c>
      <c r="C90" s="17">
        <v>0</v>
      </c>
      <c r="D90" s="17">
        <v>0</v>
      </c>
      <c r="E90" s="18">
        <f t="shared" si="19"/>
        <v>0</v>
      </c>
      <c r="F90" s="17">
        <v>0</v>
      </c>
      <c r="G90" s="17">
        <v>1000</v>
      </c>
      <c r="H90" s="17">
        <v>0</v>
      </c>
      <c r="I90" s="18">
        <f t="shared" si="20"/>
        <v>1000</v>
      </c>
      <c r="J90" s="225"/>
      <c r="K90" s="18">
        <v>0</v>
      </c>
      <c r="L90" s="54">
        <f t="shared" si="21"/>
        <v>1000</v>
      </c>
      <c r="M90" s="181"/>
      <c r="N90" s="181"/>
    </row>
    <row r="91" spans="1:14" s="5" customFormat="1" ht="24" customHeight="1">
      <c r="A91" s="16" t="s">
        <v>220</v>
      </c>
      <c r="B91" s="81">
        <v>0</v>
      </c>
      <c r="C91" s="17">
        <v>0</v>
      </c>
      <c r="D91" s="17">
        <v>0</v>
      </c>
      <c r="E91" s="18">
        <f t="shared" si="19"/>
        <v>0</v>
      </c>
      <c r="F91" s="17">
        <v>0</v>
      </c>
      <c r="G91" s="17">
        <v>0</v>
      </c>
      <c r="H91" s="17">
        <v>0</v>
      </c>
      <c r="I91" s="18">
        <f t="shared" si="20"/>
        <v>0</v>
      </c>
      <c r="J91" s="225"/>
      <c r="K91" s="18">
        <v>100000</v>
      </c>
      <c r="L91" s="54">
        <f t="shared" si="21"/>
        <v>100000</v>
      </c>
      <c r="M91" s="181"/>
      <c r="N91" s="181"/>
    </row>
    <row r="92" spans="1:14" s="5" customFormat="1" ht="24" customHeight="1">
      <c r="A92" s="16" t="s">
        <v>221</v>
      </c>
      <c r="B92" s="81">
        <v>0</v>
      </c>
      <c r="C92" s="17">
        <v>0</v>
      </c>
      <c r="D92" s="17">
        <v>0</v>
      </c>
      <c r="E92" s="18">
        <f t="shared" si="19"/>
        <v>0</v>
      </c>
      <c r="F92" s="17">
        <v>0</v>
      </c>
      <c r="G92" s="17">
        <v>0</v>
      </c>
      <c r="H92" s="17">
        <v>0</v>
      </c>
      <c r="I92" s="18">
        <f t="shared" si="20"/>
        <v>0</v>
      </c>
      <c r="J92" s="225"/>
      <c r="K92" s="18">
        <v>960000</v>
      </c>
      <c r="L92" s="54">
        <f t="shared" si="21"/>
        <v>960000</v>
      </c>
      <c r="M92" s="181"/>
      <c r="N92" s="181"/>
    </row>
    <row r="93" spans="1:12" ht="24" customHeight="1">
      <c r="A93" s="16" t="s">
        <v>222</v>
      </c>
      <c r="B93" s="81">
        <v>0</v>
      </c>
      <c r="C93" s="17">
        <v>0</v>
      </c>
      <c r="D93" s="17">
        <v>0</v>
      </c>
      <c r="E93" s="18">
        <f t="shared" si="19"/>
        <v>0</v>
      </c>
      <c r="F93" s="17">
        <v>0</v>
      </c>
      <c r="G93" s="17">
        <v>0</v>
      </c>
      <c r="H93" s="17">
        <v>0</v>
      </c>
      <c r="I93" s="18">
        <f>SUM(F93:H93)</f>
        <v>0</v>
      </c>
      <c r="J93" s="225"/>
      <c r="K93" s="18">
        <v>720000</v>
      </c>
      <c r="L93" s="54">
        <f t="shared" si="21"/>
        <v>720000</v>
      </c>
    </row>
    <row r="94" spans="1:12" ht="24" customHeight="1">
      <c r="A94" s="16" t="s">
        <v>213</v>
      </c>
      <c r="B94" s="81">
        <v>0</v>
      </c>
      <c r="C94" s="17">
        <v>0</v>
      </c>
      <c r="D94" s="17">
        <v>0</v>
      </c>
      <c r="E94" s="18">
        <f t="shared" si="19"/>
        <v>0</v>
      </c>
      <c r="F94" s="17"/>
      <c r="G94" s="17">
        <v>1000</v>
      </c>
      <c r="H94" s="17"/>
      <c r="I94" s="18">
        <f aca="true" t="shared" si="22" ref="I94:I100">SUM(F94:H94)</f>
        <v>1000</v>
      </c>
      <c r="J94" s="225"/>
      <c r="K94" s="18"/>
      <c r="L94" s="54">
        <f t="shared" si="21"/>
        <v>1000</v>
      </c>
    </row>
    <row r="95" spans="1:12" ht="24" customHeight="1">
      <c r="A95" s="16" t="s">
        <v>223</v>
      </c>
      <c r="B95" s="81">
        <v>0</v>
      </c>
      <c r="C95" s="17">
        <v>0</v>
      </c>
      <c r="D95" s="17">
        <v>0</v>
      </c>
      <c r="E95" s="18">
        <f>SUM(B95:D95)</f>
        <v>0</v>
      </c>
      <c r="F95" s="17"/>
      <c r="G95" s="17">
        <v>1000</v>
      </c>
      <c r="H95" s="17"/>
      <c r="I95" s="18">
        <f t="shared" si="22"/>
        <v>1000</v>
      </c>
      <c r="J95" s="225"/>
      <c r="K95" s="18"/>
      <c r="L95" s="54">
        <f t="shared" si="21"/>
        <v>1000</v>
      </c>
    </row>
    <row r="96" spans="1:12" ht="24" customHeight="1">
      <c r="A96" s="16" t="s">
        <v>224</v>
      </c>
      <c r="B96" s="81">
        <v>0</v>
      </c>
      <c r="C96" s="17">
        <v>0</v>
      </c>
      <c r="D96" s="17">
        <v>0</v>
      </c>
      <c r="E96" s="18">
        <f t="shared" si="19"/>
        <v>0</v>
      </c>
      <c r="F96" s="17"/>
      <c r="G96" s="17">
        <v>1000</v>
      </c>
      <c r="H96" s="17"/>
      <c r="I96" s="18">
        <f t="shared" si="22"/>
        <v>1000</v>
      </c>
      <c r="J96" s="225"/>
      <c r="K96" s="18"/>
      <c r="L96" s="54">
        <f t="shared" si="21"/>
        <v>1000</v>
      </c>
    </row>
    <row r="97" spans="1:12" ht="24" customHeight="1">
      <c r="A97" s="16" t="s">
        <v>225</v>
      </c>
      <c r="B97" s="81">
        <v>0</v>
      </c>
      <c r="C97" s="17">
        <v>0</v>
      </c>
      <c r="D97" s="17">
        <v>0</v>
      </c>
      <c r="E97" s="18">
        <f t="shared" si="19"/>
        <v>0</v>
      </c>
      <c r="F97" s="17"/>
      <c r="G97" s="17">
        <v>1000</v>
      </c>
      <c r="H97" s="17"/>
      <c r="I97" s="18">
        <f>SUM(F97:H97)</f>
        <v>1000</v>
      </c>
      <c r="J97" s="225"/>
      <c r="K97" s="18"/>
      <c r="L97" s="54">
        <f t="shared" si="21"/>
        <v>1000</v>
      </c>
    </row>
    <row r="98" spans="1:12" ht="24" customHeight="1">
      <c r="A98" s="16" t="s">
        <v>226</v>
      </c>
      <c r="B98" s="81">
        <v>0</v>
      </c>
      <c r="C98" s="17">
        <v>0</v>
      </c>
      <c r="D98" s="17">
        <v>0</v>
      </c>
      <c r="E98" s="18">
        <f>SUM(B98:D98)</f>
        <v>0</v>
      </c>
      <c r="F98" s="17">
        <v>0</v>
      </c>
      <c r="G98" s="17">
        <v>1000</v>
      </c>
      <c r="H98" s="17">
        <v>0</v>
      </c>
      <c r="I98" s="18">
        <f>SUM(F98:H98)</f>
        <v>1000</v>
      </c>
      <c r="J98" s="225">
        <v>0</v>
      </c>
      <c r="K98" s="18">
        <v>0</v>
      </c>
      <c r="L98" s="54">
        <f t="shared" si="21"/>
        <v>1000</v>
      </c>
    </row>
    <row r="99" spans="1:12" ht="24" customHeight="1">
      <c r="A99" s="16" t="s">
        <v>227</v>
      </c>
      <c r="B99" s="81">
        <v>0</v>
      </c>
      <c r="C99" s="17">
        <v>0</v>
      </c>
      <c r="D99" s="17">
        <v>0</v>
      </c>
      <c r="E99" s="18">
        <f t="shared" si="19"/>
        <v>0</v>
      </c>
      <c r="F99" s="17"/>
      <c r="G99" s="17">
        <v>1000</v>
      </c>
      <c r="H99" s="17"/>
      <c r="I99" s="18">
        <f t="shared" si="22"/>
        <v>1000</v>
      </c>
      <c r="J99" s="225"/>
      <c r="K99" s="18"/>
      <c r="L99" s="54">
        <f t="shared" si="21"/>
        <v>1000</v>
      </c>
    </row>
    <row r="100" spans="1:12" ht="24" customHeight="1">
      <c r="A100" s="16" t="s">
        <v>228</v>
      </c>
      <c r="B100" s="81">
        <v>0</v>
      </c>
      <c r="C100" s="17">
        <v>0</v>
      </c>
      <c r="D100" s="17">
        <v>0</v>
      </c>
      <c r="E100" s="18">
        <f t="shared" si="19"/>
        <v>0</v>
      </c>
      <c r="F100" s="17"/>
      <c r="G100" s="17">
        <v>5000</v>
      </c>
      <c r="H100" s="17"/>
      <c r="I100" s="18">
        <f t="shared" si="22"/>
        <v>5000</v>
      </c>
      <c r="J100" s="225"/>
      <c r="K100" s="18"/>
      <c r="L100" s="54">
        <f t="shared" si="21"/>
        <v>5000</v>
      </c>
    </row>
    <row r="101" spans="1:12" ht="24" customHeight="1">
      <c r="A101" s="31" t="s">
        <v>229</v>
      </c>
      <c r="B101" s="81">
        <v>0</v>
      </c>
      <c r="C101" s="17">
        <v>0</v>
      </c>
      <c r="D101" s="17">
        <v>0</v>
      </c>
      <c r="E101" s="18">
        <f t="shared" si="19"/>
        <v>0</v>
      </c>
      <c r="F101" s="24">
        <v>0</v>
      </c>
      <c r="G101" s="17">
        <v>5000</v>
      </c>
      <c r="H101" s="17">
        <v>0</v>
      </c>
      <c r="I101" s="18">
        <f t="shared" si="20"/>
        <v>5000</v>
      </c>
      <c r="J101" s="225"/>
      <c r="K101" s="18">
        <v>0</v>
      </c>
      <c r="L101" s="54">
        <f t="shared" si="21"/>
        <v>5000</v>
      </c>
    </row>
    <row r="102" spans="1:12" ht="24" customHeight="1">
      <c r="A102" s="31" t="s">
        <v>230</v>
      </c>
      <c r="B102" s="81">
        <v>0</v>
      </c>
      <c r="C102" s="17">
        <v>0</v>
      </c>
      <c r="D102" s="17">
        <v>0</v>
      </c>
      <c r="E102" s="18">
        <f t="shared" si="19"/>
        <v>0</v>
      </c>
      <c r="F102" s="203">
        <v>0</v>
      </c>
      <c r="G102" s="17">
        <v>5000</v>
      </c>
      <c r="H102" s="17">
        <v>0</v>
      </c>
      <c r="I102" s="18">
        <f t="shared" si="20"/>
        <v>5000</v>
      </c>
      <c r="J102" s="225"/>
      <c r="K102" s="18">
        <v>0</v>
      </c>
      <c r="L102" s="54">
        <f t="shared" si="21"/>
        <v>5000</v>
      </c>
    </row>
    <row r="103" spans="1:12" ht="24" customHeight="1">
      <c r="A103" s="31" t="s">
        <v>231</v>
      </c>
      <c r="B103" s="81">
        <v>0</v>
      </c>
      <c r="C103" s="17">
        <v>0</v>
      </c>
      <c r="D103" s="17">
        <v>0</v>
      </c>
      <c r="E103" s="18">
        <f t="shared" si="19"/>
        <v>0</v>
      </c>
      <c r="F103" s="17">
        <v>0</v>
      </c>
      <c r="G103" s="17">
        <v>10000</v>
      </c>
      <c r="H103" s="17">
        <v>0</v>
      </c>
      <c r="I103" s="18">
        <f t="shared" si="20"/>
        <v>10000</v>
      </c>
      <c r="J103" s="225"/>
      <c r="K103" s="18">
        <v>0</v>
      </c>
      <c r="L103" s="54">
        <f t="shared" si="21"/>
        <v>10000</v>
      </c>
    </row>
    <row r="104" spans="1:14" ht="24" customHeight="1">
      <c r="A104" s="31" t="s">
        <v>232</v>
      </c>
      <c r="B104" s="81">
        <v>0</v>
      </c>
      <c r="C104" s="17">
        <v>0</v>
      </c>
      <c r="D104" s="17">
        <v>0</v>
      </c>
      <c r="E104" s="18">
        <f t="shared" si="19"/>
        <v>0</v>
      </c>
      <c r="F104" s="17">
        <v>0</v>
      </c>
      <c r="G104" s="17">
        <v>10000</v>
      </c>
      <c r="H104" s="17">
        <v>0</v>
      </c>
      <c r="I104" s="18">
        <f t="shared" si="20"/>
        <v>10000</v>
      </c>
      <c r="J104" s="225"/>
      <c r="K104" s="18">
        <v>0</v>
      </c>
      <c r="L104" s="54">
        <f t="shared" si="21"/>
        <v>10000</v>
      </c>
      <c r="N104" s="257"/>
    </row>
    <row r="105" spans="1:12" ht="24" customHeight="1">
      <c r="A105" s="86" t="s">
        <v>233</v>
      </c>
      <c r="B105" s="81">
        <v>0</v>
      </c>
      <c r="C105" s="17">
        <v>0</v>
      </c>
      <c r="D105" s="17">
        <v>0</v>
      </c>
      <c r="E105" s="18">
        <f t="shared" si="19"/>
        <v>0</v>
      </c>
      <c r="F105" s="81">
        <v>0</v>
      </c>
      <c r="G105" s="81">
        <v>10000</v>
      </c>
      <c r="H105" s="81">
        <v>0</v>
      </c>
      <c r="I105" s="54">
        <f t="shared" si="20"/>
        <v>10000</v>
      </c>
      <c r="J105" s="231"/>
      <c r="K105" s="54">
        <v>0</v>
      </c>
      <c r="L105" s="54">
        <f t="shared" si="21"/>
        <v>10000</v>
      </c>
    </row>
    <row r="106" spans="1:12" ht="24" customHeight="1">
      <c r="A106" s="86" t="s">
        <v>234</v>
      </c>
      <c r="B106" s="81">
        <v>0</v>
      </c>
      <c r="C106" s="17">
        <v>0</v>
      </c>
      <c r="D106" s="17">
        <v>0</v>
      </c>
      <c r="E106" s="18">
        <f t="shared" si="19"/>
        <v>0</v>
      </c>
      <c r="F106" s="81">
        <v>0</v>
      </c>
      <c r="G106" s="81">
        <v>0</v>
      </c>
      <c r="H106" s="81">
        <v>0</v>
      </c>
      <c r="I106" s="54">
        <f aca="true" t="shared" si="23" ref="I106:I115">SUM(F106:H106)</f>
        <v>0</v>
      </c>
      <c r="J106" s="231"/>
      <c r="K106" s="54">
        <v>10000</v>
      </c>
      <c r="L106" s="54">
        <f t="shared" si="21"/>
        <v>10000</v>
      </c>
    </row>
    <row r="107" spans="1:14" s="60" customFormat="1" ht="24" customHeight="1">
      <c r="A107" s="86" t="s">
        <v>235</v>
      </c>
      <c r="B107" s="81">
        <v>0</v>
      </c>
      <c r="C107" s="17">
        <v>0</v>
      </c>
      <c r="D107" s="17">
        <v>0</v>
      </c>
      <c r="E107" s="18">
        <f t="shared" si="19"/>
        <v>0</v>
      </c>
      <c r="F107" s="206">
        <v>0</v>
      </c>
      <c r="G107" s="206">
        <v>0</v>
      </c>
      <c r="H107" s="206">
        <v>0</v>
      </c>
      <c r="I107" s="209">
        <f t="shared" si="23"/>
        <v>0</v>
      </c>
      <c r="J107" s="232"/>
      <c r="K107" s="209">
        <v>200000</v>
      </c>
      <c r="L107" s="54">
        <f t="shared" si="21"/>
        <v>200000</v>
      </c>
      <c r="M107" s="191"/>
      <c r="N107" s="191"/>
    </row>
    <row r="108" spans="1:12" ht="24" customHeight="1">
      <c r="A108" s="86" t="s">
        <v>236</v>
      </c>
      <c r="B108" s="81">
        <v>0</v>
      </c>
      <c r="C108" s="17">
        <v>0</v>
      </c>
      <c r="D108" s="17">
        <v>0</v>
      </c>
      <c r="E108" s="18">
        <f t="shared" si="19"/>
        <v>0</v>
      </c>
      <c r="F108" s="81">
        <v>0</v>
      </c>
      <c r="G108" s="81">
        <v>900000</v>
      </c>
      <c r="H108" s="17">
        <v>0</v>
      </c>
      <c r="I108" s="54">
        <f t="shared" si="23"/>
        <v>900000</v>
      </c>
      <c r="J108" s="231"/>
      <c r="K108" s="54">
        <v>0</v>
      </c>
      <c r="L108" s="54">
        <f t="shared" si="21"/>
        <v>900000</v>
      </c>
    </row>
    <row r="109" spans="1:12" ht="22.5" customHeight="1">
      <c r="A109" s="86" t="s">
        <v>237</v>
      </c>
      <c r="B109" s="81">
        <v>0</v>
      </c>
      <c r="C109" s="17">
        <v>0</v>
      </c>
      <c r="D109" s="17">
        <v>0</v>
      </c>
      <c r="E109" s="18">
        <f t="shared" si="19"/>
        <v>0</v>
      </c>
      <c r="F109" s="81"/>
      <c r="G109" s="17">
        <v>3000</v>
      </c>
      <c r="H109" s="13"/>
      <c r="I109" s="54">
        <f t="shared" si="23"/>
        <v>3000</v>
      </c>
      <c r="J109" s="231"/>
      <c r="K109" s="54">
        <v>0</v>
      </c>
      <c r="L109" s="54">
        <f t="shared" si="21"/>
        <v>3000</v>
      </c>
    </row>
    <row r="110" spans="1:12" ht="22.5" customHeight="1">
      <c r="A110" s="31" t="s">
        <v>242</v>
      </c>
      <c r="B110" s="17">
        <v>0</v>
      </c>
      <c r="C110" s="17">
        <v>0</v>
      </c>
      <c r="D110" s="17">
        <v>0</v>
      </c>
      <c r="E110" s="18">
        <f t="shared" si="19"/>
        <v>0</v>
      </c>
      <c r="F110" s="17"/>
      <c r="G110" s="17">
        <v>5000</v>
      </c>
      <c r="H110" s="17"/>
      <c r="I110" s="18">
        <f t="shared" si="23"/>
        <v>5000</v>
      </c>
      <c r="J110" s="225"/>
      <c r="K110" s="18">
        <v>0</v>
      </c>
      <c r="L110" s="18">
        <f t="shared" si="21"/>
        <v>5000</v>
      </c>
    </row>
    <row r="111" spans="1:12" ht="22.5" customHeight="1">
      <c r="A111" s="239" t="s">
        <v>238</v>
      </c>
      <c r="B111" s="13">
        <v>0</v>
      </c>
      <c r="C111" s="203">
        <v>0</v>
      </c>
      <c r="D111" s="203">
        <v>0</v>
      </c>
      <c r="E111" s="32">
        <f t="shared" si="19"/>
        <v>0</v>
      </c>
      <c r="F111" s="13"/>
      <c r="G111" s="13">
        <v>3000</v>
      </c>
      <c r="H111" s="203"/>
      <c r="I111" s="32">
        <f t="shared" si="23"/>
        <v>3000</v>
      </c>
      <c r="J111" s="224"/>
      <c r="K111" s="32">
        <v>0</v>
      </c>
      <c r="L111" s="14">
        <f t="shared" si="21"/>
        <v>3000</v>
      </c>
    </row>
    <row r="112" spans="1:12" ht="22.5" customHeight="1">
      <c r="A112" s="86" t="s">
        <v>239</v>
      </c>
      <c r="B112" s="81">
        <v>0</v>
      </c>
      <c r="C112" s="17">
        <v>0</v>
      </c>
      <c r="D112" s="17">
        <v>0</v>
      </c>
      <c r="E112" s="18">
        <f t="shared" si="19"/>
        <v>0</v>
      </c>
      <c r="F112" s="17">
        <v>0</v>
      </c>
      <c r="G112" s="81">
        <v>0</v>
      </c>
      <c r="H112" s="13">
        <v>0</v>
      </c>
      <c r="I112" s="18">
        <f t="shared" si="23"/>
        <v>0</v>
      </c>
      <c r="J112" s="231">
        <v>0</v>
      </c>
      <c r="K112" s="14">
        <v>2000</v>
      </c>
      <c r="L112" s="54">
        <f t="shared" si="21"/>
        <v>2000</v>
      </c>
    </row>
    <row r="113" spans="1:12" ht="22.5" customHeight="1">
      <c r="A113" s="240" t="s">
        <v>241</v>
      </c>
      <c r="B113" s="24">
        <v>0</v>
      </c>
      <c r="C113" s="24">
        <v>0</v>
      </c>
      <c r="D113" s="24">
        <v>0</v>
      </c>
      <c r="E113" s="25">
        <f t="shared" si="19"/>
        <v>0</v>
      </c>
      <c r="F113" s="24"/>
      <c r="G113" s="24">
        <v>5000</v>
      </c>
      <c r="H113" s="24"/>
      <c r="I113" s="25">
        <f t="shared" si="23"/>
        <v>5000</v>
      </c>
      <c r="J113" s="226"/>
      <c r="K113" s="25">
        <v>0</v>
      </c>
      <c r="L113" s="25">
        <f t="shared" si="21"/>
        <v>5000</v>
      </c>
    </row>
    <row r="114" spans="1:12" ht="24" customHeight="1">
      <c r="A114" s="255" t="s">
        <v>240</v>
      </c>
      <c r="B114" s="203">
        <v>0</v>
      </c>
      <c r="C114" s="203">
        <v>0</v>
      </c>
      <c r="D114" s="203">
        <v>0</v>
      </c>
      <c r="E114" s="32">
        <f t="shared" si="19"/>
        <v>0</v>
      </c>
      <c r="F114" s="203"/>
      <c r="G114" s="203">
        <v>20000</v>
      </c>
      <c r="H114" s="203"/>
      <c r="I114" s="32">
        <f t="shared" si="23"/>
        <v>20000</v>
      </c>
      <c r="J114" s="230">
        <v>0</v>
      </c>
      <c r="K114" s="32">
        <v>0</v>
      </c>
      <c r="L114" s="256">
        <f t="shared" si="21"/>
        <v>20000</v>
      </c>
    </row>
    <row r="115" spans="1:12" ht="24" customHeight="1">
      <c r="A115" s="249" t="s">
        <v>243</v>
      </c>
      <c r="B115" s="13">
        <v>0</v>
      </c>
      <c r="C115" s="203">
        <v>0</v>
      </c>
      <c r="D115" s="203">
        <v>0</v>
      </c>
      <c r="E115" s="32">
        <f t="shared" si="19"/>
        <v>0</v>
      </c>
      <c r="F115" s="13">
        <v>0</v>
      </c>
      <c r="G115" s="13">
        <v>500000</v>
      </c>
      <c r="H115" s="13">
        <v>0</v>
      </c>
      <c r="I115" s="14">
        <f t="shared" si="23"/>
        <v>500000</v>
      </c>
      <c r="J115" s="224">
        <v>0</v>
      </c>
      <c r="K115" s="14">
        <v>0</v>
      </c>
      <c r="L115" s="14">
        <f t="shared" si="21"/>
        <v>500000</v>
      </c>
    </row>
    <row r="116" spans="1:12" ht="24" customHeight="1">
      <c r="A116" s="31" t="s">
        <v>244</v>
      </c>
      <c r="B116" s="81">
        <v>0</v>
      </c>
      <c r="C116" s="17">
        <v>0</v>
      </c>
      <c r="D116" s="17">
        <v>0</v>
      </c>
      <c r="E116" s="18">
        <f>SUM(B116:D116)</f>
        <v>0</v>
      </c>
      <c r="F116" s="17">
        <v>0</v>
      </c>
      <c r="G116" s="17">
        <v>5000</v>
      </c>
      <c r="H116" s="17">
        <v>0</v>
      </c>
      <c r="I116" s="18">
        <f aca="true" t="shared" si="24" ref="I116:I123">SUM(F116:H116)</f>
        <v>5000</v>
      </c>
      <c r="J116" s="225"/>
      <c r="K116" s="18">
        <v>0</v>
      </c>
      <c r="L116" s="54">
        <f t="shared" si="21"/>
        <v>5000</v>
      </c>
    </row>
    <row r="117" spans="1:12" ht="24" customHeight="1">
      <c r="A117" s="252" t="s">
        <v>245</v>
      </c>
      <c r="B117" s="17">
        <v>0</v>
      </c>
      <c r="C117" s="17">
        <v>0</v>
      </c>
      <c r="D117" s="17">
        <v>0</v>
      </c>
      <c r="E117" s="18">
        <f aca="true" t="shared" si="25" ref="E117:E152">SUM(B117:D117)</f>
        <v>0</v>
      </c>
      <c r="F117" s="17">
        <v>0</v>
      </c>
      <c r="G117" s="17">
        <v>10000</v>
      </c>
      <c r="H117" s="17">
        <v>0</v>
      </c>
      <c r="I117" s="18">
        <f t="shared" si="24"/>
        <v>10000</v>
      </c>
      <c r="J117" s="225"/>
      <c r="K117" s="18">
        <v>0</v>
      </c>
      <c r="L117" s="253">
        <f t="shared" si="21"/>
        <v>10000</v>
      </c>
    </row>
    <row r="118" spans="1:12" ht="48.75" customHeight="1">
      <c r="A118" s="239" t="s">
        <v>246</v>
      </c>
      <c r="B118" s="13">
        <v>0</v>
      </c>
      <c r="C118" s="203">
        <v>0</v>
      </c>
      <c r="D118" s="203">
        <v>0</v>
      </c>
      <c r="E118" s="32">
        <f t="shared" si="25"/>
        <v>0</v>
      </c>
      <c r="F118" s="13">
        <v>10000</v>
      </c>
      <c r="G118" s="13">
        <v>0</v>
      </c>
      <c r="H118" s="13">
        <v>0</v>
      </c>
      <c r="I118" s="14">
        <f t="shared" si="24"/>
        <v>10000</v>
      </c>
      <c r="J118" s="224"/>
      <c r="K118" s="14">
        <v>0</v>
      </c>
      <c r="L118" s="14">
        <f t="shared" si="21"/>
        <v>10000</v>
      </c>
    </row>
    <row r="119" spans="1:12" ht="24" customHeight="1">
      <c r="A119" s="31" t="s">
        <v>247</v>
      </c>
      <c r="B119" s="81">
        <v>0</v>
      </c>
      <c r="C119" s="17">
        <v>0</v>
      </c>
      <c r="D119" s="17">
        <v>0</v>
      </c>
      <c r="E119" s="18">
        <f t="shared" si="25"/>
        <v>0</v>
      </c>
      <c r="F119" s="17">
        <v>0</v>
      </c>
      <c r="G119" s="17">
        <v>3000</v>
      </c>
      <c r="H119" s="17">
        <v>0</v>
      </c>
      <c r="I119" s="18">
        <f t="shared" si="24"/>
        <v>3000</v>
      </c>
      <c r="J119" s="225"/>
      <c r="K119" s="18">
        <v>0</v>
      </c>
      <c r="L119" s="54">
        <f t="shared" si="21"/>
        <v>3000</v>
      </c>
    </row>
    <row r="120" spans="1:12" ht="48.75" customHeight="1">
      <c r="A120" s="31" t="s">
        <v>248</v>
      </c>
      <c r="B120" s="81">
        <v>0</v>
      </c>
      <c r="C120" s="17">
        <v>0</v>
      </c>
      <c r="D120" s="17">
        <v>0</v>
      </c>
      <c r="E120" s="18">
        <f t="shared" si="25"/>
        <v>0</v>
      </c>
      <c r="F120" s="17">
        <v>20000</v>
      </c>
      <c r="G120" s="207">
        <v>0</v>
      </c>
      <c r="H120" s="17">
        <v>0</v>
      </c>
      <c r="I120" s="18">
        <f t="shared" si="24"/>
        <v>20000</v>
      </c>
      <c r="J120" s="225"/>
      <c r="K120" s="211">
        <v>0</v>
      </c>
      <c r="L120" s="54">
        <f aca="true" t="shared" si="26" ref="L120:L152">SUM(E120+I120+K120+J120)</f>
        <v>20000</v>
      </c>
    </row>
    <row r="121" spans="1:12" ht="46.5" customHeight="1">
      <c r="A121" s="31" t="s">
        <v>249</v>
      </c>
      <c r="B121" s="81">
        <v>0</v>
      </c>
      <c r="C121" s="17">
        <v>0</v>
      </c>
      <c r="D121" s="17">
        <v>0</v>
      </c>
      <c r="E121" s="18">
        <f t="shared" si="25"/>
        <v>0</v>
      </c>
      <c r="F121" s="17">
        <v>20000</v>
      </c>
      <c r="G121" s="207">
        <v>0</v>
      </c>
      <c r="H121" s="17">
        <v>0</v>
      </c>
      <c r="I121" s="18">
        <f t="shared" si="24"/>
        <v>20000</v>
      </c>
      <c r="J121" s="225"/>
      <c r="K121" s="211">
        <v>0</v>
      </c>
      <c r="L121" s="54">
        <f t="shared" si="26"/>
        <v>20000</v>
      </c>
    </row>
    <row r="122" spans="1:12" ht="24" customHeight="1">
      <c r="A122" s="31" t="s">
        <v>250</v>
      </c>
      <c r="B122" s="81">
        <v>0</v>
      </c>
      <c r="C122" s="17">
        <v>0</v>
      </c>
      <c r="D122" s="17">
        <v>0</v>
      </c>
      <c r="E122" s="18">
        <f t="shared" si="25"/>
        <v>0</v>
      </c>
      <c r="F122" s="17">
        <v>0</v>
      </c>
      <c r="G122" s="207">
        <v>10000</v>
      </c>
      <c r="H122" s="17">
        <v>0</v>
      </c>
      <c r="I122" s="18">
        <f t="shared" si="24"/>
        <v>10000</v>
      </c>
      <c r="J122" s="225"/>
      <c r="K122" s="211">
        <v>0</v>
      </c>
      <c r="L122" s="54">
        <f t="shared" si="26"/>
        <v>10000</v>
      </c>
    </row>
    <row r="123" spans="1:12" ht="24" customHeight="1">
      <c r="A123" s="31" t="s">
        <v>251</v>
      </c>
      <c r="B123" s="81">
        <v>0</v>
      </c>
      <c r="C123" s="17">
        <v>0</v>
      </c>
      <c r="D123" s="17">
        <v>0</v>
      </c>
      <c r="E123" s="18">
        <f t="shared" si="25"/>
        <v>0</v>
      </c>
      <c r="F123" s="17">
        <v>0</v>
      </c>
      <c r="G123" s="207">
        <v>5000</v>
      </c>
      <c r="H123" s="17">
        <v>0</v>
      </c>
      <c r="I123" s="18">
        <f t="shared" si="24"/>
        <v>5000</v>
      </c>
      <c r="J123" s="225"/>
      <c r="K123" s="211">
        <v>0</v>
      </c>
      <c r="L123" s="54">
        <f t="shared" si="26"/>
        <v>5000</v>
      </c>
    </row>
    <row r="124" spans="1:12" ht="24" customHeight="1">
      <c r="A124" s="31" t="s">
        <v>252</v>
      </c>
      <c r="B124" s="81">
        <v>0</v>
      </c>
      <c r="C124" s="17">
        <v>0</v>
      </c>
      <c r="D124" s="17">
        <v>0</v>
      </c>
      <c r="E124" s="18">
        <f t="shared" si="25"/>
        <v>0</v>
      </c>
      <c r="F124" s="17"/>
      <c r="G124" s="207" t="s">
        <v>214</v>
      </c>
      <c r="H124" s="17"/>
      <c r="I124" s="18">
        <f aca="true" t="shared" si="27" ref="I124:I152">SUM(F124:H124)</f>
        <v>0</v>
      </c>
      <c r="J124" s="225"/>
      <c r="K124" s="211">
        <v>50000</v>
      </c>
      <c r="L124" s="54">
        <f t="shared" si="26"/>
        <v>50000</v>
      </c>
    </row>
    <row r="125" spans="1:12" ht="24" customHeight="1">
      <c r="A125" s="31" t="s">
        <v>253</v>
      </c>
      <c r="B125" s="81">
        <v>0</v>
      </c>
      <c r="C125" s="17">
        <v>0</v>
      </c>
      <c r="D125" s="17">
        <v>0</v>
      </c>
      <c r="E125" s="18">
        <f t="shared" si="25"/>
        <v>0</v>
      </c>
      <c r="F125" s="17">
        <v>0</v>
      </c>
      <c r="G125" s="207">
        <v>50000</v>
      </c>
      <c r="H125" s="17">
        <v>0</v>
      </c>
      <c r="I125" s="18">
        <f t="shared" si="27"/>
        <v>50000</v>
      </c>
      <c r="J125" s="225"/>
      <c r="K125" s="211">
        <v>0</v>
      </c>
      <c r="L125" s="54">
        <f t="shared" si="26"/>
        <v>50000</v>
      </c>
    </row>
    <row r="126" spans="1:12" ht="24" customHeight="1">
      <c r="A126" s="31" t="s">
        <v>254</v>
      </c>
      <c r="B126" s="81">
        <v>0</v>
      </c>
      <c r="C126" s="17">
        <v>0</v>
      </c>
      <c r="D126" s="17">
        <v>0</v>
      </c>
      <c r="E126" s="18">
        <f t="shared" si="25"/>
        <v>0</v>
      </c>
      <c r="F126" s="17">
        <v>0</v>
      </c>
      <c r="G126" s="207">
        <v>100000</v>
      </c>
      <c r="H126" s="17">
        <v>0</v>
      </c>
      <c r="I126" s="18">
        <f t="shared" si="27"/>
        <v>100000</v>
      </c>
      <c r="J126" s="225"/>
      <c r="K126" s="211">
        <v>0</v>
      </c>
      <c r="L126" s="54">
        <f t="shared" si="26"/>
        <v>100000</v>
      </c>
    </row>
    <row r="127" spans="1:12" ht="24" customHeight="1">
      <c r="A127" s="31" t="s">
        <v>255</v>
      </c>
      <c r="B127" s="81">
        <v>0</v>
      </c>
      <c r="C127" s="17">
        <v>0</v>
      </c>
      <c r="D127" s="17">
        <v>0</v>
      </c>
      <c r="E127" s="18">
        <f t="shared" si="25"/>
        <v>0</v>
      </c>
      <c r="F127" s="17">
        <v>0</v>
      </c>
      <c r="G127" s="207">
        <v>100000</v>
      </c>
      <c r="H127" s="17">
        <v>0</v>
      </c>
      <c r="I127" s="18">
        <f>SUM(F127:H127)</f>
        <v>100000</v>
      </c>
      <c r="J127" s="225"/>
      <c r="K127" s="211">
        <v>0</v>
      </c>
      <c r="L127" s="54">
        <f t="shared" si="26"/>
        <v>100000</v>
      </c>
    </row>
    <row r="128" spans="1:12" ht="24" customHeight="1">
      <c r="A128" s="31" t="s">
        <v>256</v>
      </c>
      <c r="B128" s="81">
        <v>0</v>
      </c>
      <c r="C128" s="17">
        <v>0</v>
      </c>
      <c r="D128" s="17">
        <v>0</v>
      </c>
      <c r="E128" s="18">
        <f t="shared" si="25"/>
        <v>0</v>
      </c>
      <c r="F128" s="17">
        <v>20000</v>
      </c>
      <c r="G128" s="208">
        <v>0</v>
      </c>
      <c r="H128" s="81">
        <v>0</v>
      </c>
      <c r="I128" s="18">
        <f t="shared" si="27"/>
        <v>20000</v>
      </c>
      <c r="J128" s="231"/>
      <c r="K128" s="212"/>
      <c r="L128" s="54">
        <f t="shared" si="26"/>
        <v>20000</v>
      </c>
    </row>
    <row r="129" spans="1:12" ht="24" customHeight="1">
      <c r="A129" s="31" t="s">
        <v>257</v>
      </c>
      <c r="B129" s="81">
        <v>0</v>
      </c>
      <c r="C129" s="17">
        <v>0</v>
      </c>
      <c r="D129" s="17">
        <v>0</v>
      </c>
      <c r="E129" s="18">
        <f t="shared" si="25"/>
        <v>0</v>
      </c>
      <c r="F129" s="17">
        <v>5000</v>
      </c>
      <c r="G129" s="208">
        <v>0</v>
      </c>
      <c r="H129" s="81">
        <v>0</v>
      </c>
      <c r="I129" s="18">
        <f>SUM(F129:H129)</f>
        <v>5000</v>
      </c>
      <c r="J129" s="231"/>
      <c r="K129" s="212"/>
      <c r="L129" s="54">
        <f t="shared" si="26"/>
        <v>5000</v>
      </c>
    </row>
    <row r="130" spans="1:12" ht="24" customHeight="1">
      <c r="A130" s="31" t="s">
        <v>258</v>
      </c>
      <c r="B130" s="81">
        <v>0</v>
      </c>
      <c r="C130" s="17">
        <v>0</v>
      </c>
      <c r="D130" s="17">
        <v>0</v>
      </c>
      <c r="E130" s="18">
        <f t="shared" si="25"/>
        <v>0</v>
      </c>
      <c r="F130" s="17">
        <v>0</v>
      </c>
      <c r="G130" s="208">
        <v>20000</v>
      </c>
      <c r="H130" s="81">
        <v>0</v>
      </c>
      <c r="I130" s="18">
        <f t="shared" si="27"/>
        <v>20000</v>
      </c>
      <c r="J130" s="231"/>
      <c r="K130" s="212">
        <v>0</v>
      </c>
      <c r="L130" s="54">
        <f t="shared" si="26"/>
        <v>20000</v>
      </c>
    </row>
    <row r="131" spans="1:12" ht="24" customHeight="1">
      <c r="A131" s="31" t="s">
        <v>259</v>
      </c>
      <c r="B131" s="81">
        <v>0</v>
      </c>
      <c r="C131" s="17">
        <v>0</v>
      </c>
      <c r="D131" s="17">
        <v>0</v>
      </c>
      <c r="E131" s="18">
        <f t="shared" si="25"/>
        <v>0</v>
      </c>
      <c r="F131" s="17">
        <v>0</v>
      </c>
      <c r="G131" s="208">
        <v>2000</v>
      </c>
      <c r="H131" s="81">
        <v>0</v>
      </c>
      <c r="I131" s="18">
        <f t="shared" si="27"/>
        <v>2000</v>
      </c>
      <c r="J131" s="231"/>
      <c r="K131" s="212">
        <v>0</v>
      </c>
      <c r="L131" s="54">
        <f t="shared" si="26"/>
        <v>2000</v>
      </c>
    </row>
    <row r="132" spans="1:12" ht="24" customHeight="1">
      <c r="A132" s="31" t="s">
        <v>260</v>
      </c>
      <c r="B132" s="81">
        <v>0</v>
      </c>
      <c r="C132" s="17">
        <v>0</v>
      </c>
      <c r="D132" s="17">
        <v>0</v>
      </c>
      <c r="E132" s="18">
        <f t="shared" si="25"/>
        <v>0</v>
      </c>
      <c r="F132" s="17">
        <v>0</v>
      </c>
      <c r="G132" s="208">
        <v>2000</v>
      </c>
      <c r="H132" s="81">
        <v>0</v>
      </c>
      <c r="I132" s="18">
        <f t="shared" si="27"/>
        <v>2000</v>
      </c>
      <c r="J132" s="231"/>
      <c r="K132" s="212">
        <v>0</v>
      </c>
      <c r="L132" s="54">
        <f t="shared" si="26"/>
        <v>2000</v>
      </c>
    </row>
    <row r="133" spans="1:12" ht="24" customHeight="1">
      <c r="A133" s="31" t="s">
        <v>261</v>
      </c>
      <c r="B133" s="81">
        <v>0</v>
      </c>
      <c r="C133" s="17">
        <v>0</v>
      </c>
      <c r="D133" s="17">
        <v>0</v>
      </c>
      <c r="E133" s="18">
        <f t="shared" si="25"/>
        <v>0</v>
      </c>
      <c r="F133" s="17">
        <v>0</v>
      </c>
      <c r="G133" s="208">
        <v>5000</v>
      </c>
      <c r="H133" s="81">
        <v>0</v>
      </c>
      <c r="I133" s="18">
        <f t="shared" si="27"/>
        <v>5000</v>
      </c>
      <c r="J133" s="231"/>
      <c r="K133" s="212">
        <v>0</v>
      </c>
      <c r="L133" s="54">
        <f t="shared" si="26"/>
        <v>5000</v>
      </c>
    </row>
    <row r="134" spans="1:12" ht="24" customHeight="1">
      <c r="A134" s="31" t="s">
        <v>262</v>
      </c>
      <c r="B134" s="81">
        <v>0</v>
      </c>
      <c r="C134" s="17">
        <v>0</v>
      </c>
      <c r="D134" s="17">
        <v>0</v>
      </c>
      <c r="E134" s="18">
        <f t="shared" si="25"/>
        <v>0</v>
      </c>
      <c r="F134" s="17">
        <v>0</v>
      </c>
      <c r="G134" s="208">
        <v>30000</v>
      </c>
      <c r="H134" s="81">
        <v>0</v>
      </c>
      <c r="I134" s="18">
        <f t="shared" si="27"/>
        <v>30000</v>
      </c>
      <c r="J134" s="231"/>
      <c r="K134" s="212">
        <v>0</v>
      </c>
      <c r="L134" s="54">
        <f t="shared" si="26"/>
        <v>30000</v>
      </c>
    </row>
    <row r="135" spans="1:12" ht="24" customHeight="1">
      <c r="A135" s="31" t="s">
        <v>263</v>
      </c>
      <c r="B135" s="81">
        <v>0</v>
      </c>
      <c r="C135" s="17">
        <v>0</v>
      </c>
      <c r="D135" s="17">
        <v>0</v>
      </c>
      <c r="E135" s="18">
        <f t="shared" si="25"/>
        <v>0</v>
      </c>
      <c r="F135" s="17">
        <v>0</v>
      </c>
      <c r="G135" s="208">
        <v>2500</v>
      </c>
      <c r="H135" s="81">
        <v>0</v>
      </c>
      <c r="I135" s="18">
        <f t="shared" si="27"/>
        <v>2500</v>
      </c>
      <c r="J135" s="231"/>
      <c r="K135" s="212">
        <v>0</v>
      </c>
      <c r="L135" s="54">
        <f t="shared" si="26"/>
        <v>2500</v>
      </c>
    </row>
    <row r="136" spans="1:12" ht="24" customHeight="1">
      <c r="A136" s="31" t="s">
        <v>264</v>
      </c>
      <c r="B136" s="81">
        <v>0</v>
      </c>
      <c r="C136" s="17">
        <v>0</v>
      </c>
      <c r="D136" s="17">
        <v>0</v>
      </c>
      <c r="E136" s="18">
        <f t="shared" si="25"/>
        <v>0</v>
      </c>
      <c r="F136" s="17">
        <v>0</v>
      </c>
      <c r="G136" s="208">
        <v>100000</v>
      </c>
      <c r="H136" s="81">
        <v>0</v>
      </c>
      <c r="I136" s="18">
        <f t="shared" si="27"/>
        <v>100000</v>
      </c>
      <c r="J136" s="231"/>
      <c r="K136" s="212">
        <v>0</v>
      </c>
      <c r="L136" s="54">
        <f t="shared" si="26"/>
        <v>100000</v>
      </c>
    </row>
    <row r="137" spans="1:12" ht="24" customHeight="1">
      <c r="A137" s="31" t="s">
        <v>265</v>
      </c>
      <c r="B137" s="81">
        <v>0</v>
      </c>
      <c r="C137" s="17">
        <v>0</v>
      </c>
      <c r="D137" s="17">
        <v>0</v>
      </c>
      <c r="E137" s="18">
        <f t="shared" si="25"/>
        <v>0</v>
      </c>
      <c r="F137" s="17">
        <v>10000</v>
      </c>
      <c r="G137" s="208">
        <v>0</v>
      </c>
      <c r="H137" s="81">
        <v>0</v>
      </c>
      <c r="I137" s="18">
        <f>SUM(F137:H137)</f>
        <v>10000</v>
      </c>
      <c r="J137" s="231"/>
      <c r="K137" s="212"/>
      <c r="L137" s="54">
        <f t="shared" si="26"/>
        <v>10000</v>
      </c>
    </row>
    <row r="138" spans="1:12" ht="24" customHeight="1">
      <c r="A138" s="31" t="s">
        <v>266</v>
      </c>
      <c r="B138" s="81">
        <v>0</v>
      </c>
      <c r="C138" s="17">
        <v>0</v>
      </c>
      <c r="D138" s="17">
        <v>0</v>
      </c>
      <c r="E138" s="18">
        <f t="shared" si="25"/>
        <v>0</v>
      </c>
      <c r="F138" s="17">
        <v>0</v>
      </c>
      <c r="G138" s="208">
        <v>5000</v>
      </c>
      <c r="H138" s="81">
        <v>0</v>
      </c>
      <c r="I138" s="18">
        <f t="shared" si="27"/>
        <v>5000</v>
      </c>
      <c r="J138" s="231"/>
      <c r="K138" s="212">
        <v>0</v>
      </c>
      <c r="L138" s="54">
        <f t="shared" si="26"/>
        <v>5000</v>
      </c>
    </row>
    <row r="139" spans="1:12" ht="52.5" customHeight="1">
      <c r="A139" s="31" t="s">
        <v>267</v>
      </c>
      <c r="B139" s="81">
        <v>0</v>
      </c>
      <c r="C139" s="17">
        <v>0</v>
      </c>
      <c r="D139" s="17">
        <v>0</v>
      </c>
      <c r="E139" s="18">
        <f t="shared" si="25"/>
        <v>0</v>
      </c>
      <c r="F139" s="17">
        <v>0</v>
      </c>
      <c r="G139" s="208">
        <v>50000</v>
      </c>
      <c r="H139" s="81">
        <v>0</v>
      </c>
      <c r="I139" s="18">
        <f t="shared" si="27"/>
        <v>50000</v>
      </c>
      <c r="J139" s="231"/>
      <c r="K139" s="212">
        <v>0</v>
      </c>
      <c r="L139" s="54">
        <f t="shared" si="26"/>
        <v>50000</v>
      </c>
    </row>
    <row r="140" spans="1:12" ht="24" customHeight="1">
      <c r="A140" s="31" t="s">
        <v>268</v>
      </c>
      <c r="B140" s="81">
        <v>0</v>
      </c>
      <c r="C140" s="17">
        <v>0</v>
      </c>
      <c r="D140" s="17">
        <v>0</v>
      </c>
      <c r="E140" s="18">
        <f t="shared" si="25"/>
        <v>0</v>
      </c>
      <c r="F140" s="17">
        <v>0</v>
      </c>
      <c r="G140" s="208">
        <v>20000</v>
      </c>
      <c r="H140" s="81">
        <v>0</v>
      </c>
      <c r="I140" s="18">
        <f t="shared" si="27"/>
        <v>20000</v>
      </c>
      <c r="J140" s="231"/>
      <c r="K140" s="212">
        <v>0</v>
      </c>
      <c r="L140" s="54">
        <f t="shared" si="26"/>
        <v>20000</v>
      </c>
    </row>
    <row r="141" spans="1:12" ht="24" customHeight="1">
      <c r="A141" s="23" t="s">
        <v>269</v>
      </c>
      <c r="B141" s="24">
        <v>0</v>
      </c>
      <c r="C141" s="24">
        <v>0</v>
      </c>
      <c r="D141" s="24">
        <v>0</v>
      </c>
      <c r="E141" s="25">
        <f t="shared" si="25"/>
        <v>0</v>
      </c>
      <c r="F141" s="24">
        <v>0</v>
      </c>
      <c r="G141" s="241">
        <v>742220.11</v>
      </c>
      <c r="H141" s="24">
        <v>0</v>
      </c>
      <c r="I141" s="25">
        <f t="shared" si="27"/>
        <v>742220.11</v>
      </c>
      <c r="J141" s="226">
        <v>0</v>
      </c>
      <c r="K141" s="25">
        <v>1185679.89</v>
      </c>
      <c r="L141" s="25">
        <f t="shared" si="26"/>
        <v>1927900</v>
      </c>
    </row>
    <row r="142" spans="1:14" s="5" customFormat="1" ht="24" customHeight="1">
      <c r="A142" s="258" t="s">
        <v>49</v>
      </c>
      <c r="B142" s="259">
        <v>0</v>
      </c>
      <c r="C142" s="259">
        <v>0</v>
      </c>
      <c r="D142" s="259">
        <v>0</v>
      </c>
      <c r="E142" s="260">
        <f t="shared" si="25"/>
        <v>0</v>
      </c>
      <c r="F142" s="259">
        <v>0</v>
      </c>
      <c r="G142" s="259"/>
      <c r="H142" s="259"/>
      <c r="I142" s="260">
        <f t="shared" si="27"/>
        <v>0</v>
      </c>
      <c r="J142" s="260">
        <v>0</v>
      </c>
      <c r="K142" s="260"/>
      <c r="L142" s="260">
        <f t="shared" si="26"/>
        <v>0</v>
      </c>
      <c r="M142" s="181"/>
      <c r="N142" s="181"/>
    </row>
    <row r="143" spans="1:14" s="5" customFormat="1" ht="24" customHeight="1">
      <c r="A143" s="242" t="s">
        <v>270</v>
      </c>
      <c r="B143" s="13">
        <v>0</v>
      </c>
      <c r="C143" s="203">
        <v>0</v>
      </c>
      <c r="D143" s="203">
        <v>0</v>
      </c>
      <c r="E143" s="32">
        <f t="shared" si="25"/>
        <v>0</v>
      </c>
      <c r="F143" s="203">
        <v>0</v>
      </c>
      <c r="G143" s="243">
        <v>0</v>
      </c>
      <c r="H143" s="13">
        <v>0</v>
      </c>
      <c r="I143" s="32">
        <f t="shared" si="27"/>
        <v>0</v>
      </c>
      <c r="J143" s="224">
        <v>42000</v>
      </c>
      <c r="K143" s="14">
        <v>0</v>
      </c>
      <c r="L143" s="15">
        <f t="shared" si="26"/>
        <v>42000</v>
      </c>
      <c r="M143" s="181"/>
      <c r="N143" s="181"/>
    </row>
    <row r="144" spans="1:14" s="5" customFormat="1" ht="24" customHeight="1">
      <c r="A144" s="87" t="s">
        <v>271</v>
      </c>
      <c r="B144" s="81">
        <v>0</v>
      </c>
      <c r="C144" s="17">
        <v>0</v>
      </c>
      <c r="D144" s="17">
        <v>0</v>
      </c>
      <c r="E144" s="18">
        <f t="shared" si="25"/>
        <v>0</v>
      </c>
      <c r="F144" s="17">
        <v>0</v>
      </c>
      <c r="G144" s="208">
        <v>0</v>
      </c>
      <c r="H144" s="81">
        <v>0</v>
      </c>
      <c r="I144" s="18">
        <f t="shared" si="27"/>
        <v>0</v>
      </c>
      <c r="J144" s="231">
        <v>13000</v>
      </c>
      <c r="K144" s="54">
        <v>0</v>
      </c>
      <c r="L144" s="54">
        <f t="shared" si="26"/>
        <v>13000</v>
      </c>
      <c r="M144" s="181"/>
      <c r="N144" s="181"/>
    </row>
    <row r="145" spans="1:14" s="5" customFormat="1" ht="24" customHeight="1">
      <c r="A145" s="261" t="s">
        <v>272</v>
      </c>
      <c r="B145" s="17">
        <v>0</v>
      </c>
      <c r="C145" s="17">
        <v>0</v>
      </c>
      <c r="D145" s="17">
        <v>0</v>
      </c>
      <c r="E145" s="18">
        <f t="shared" si="25"/>
        <v>0</v>
      </c>
      <c r="F145" s="17">
        <v>0</v>
      </c>
      <c r="G145" s="207">
        <v>0</v>
      </c>
      <c r="H145" s="17">
        <v>0</v>
      </c>
      <c r="I145" s="18">
        <f t="shared" si="27"/>
        <v>0</v>
      </c>
      <c r="J145" s="225">
        <v>2000</v>
      </c>
      <c r="K145" s="18">
        <v>0</v>
      </c>
      <c r="L145" s="18">
        <f t="shared" si="26"/>
        <v>2000</v>
      </c>
      <c r="M145" s="262"/>
      <c r="N145" s="181"/>
    </row>
    <row r="146" spans="1:14" s="5" customFormat="1" ht="24" customHeight="1">
      <c r="A146" s="242" t="s">
        <v>273</v>
      </c>
      <c r="B146" s="13">
        <v>0</v>
      </c>
      <c r="C146" s="203">
        <v>0</v>
      </c>
      <c r="D146" s="203">
        <v>0</v>
      </c>
      <c r="E146" s="32">
        <f t="shared" si="25"/>
        <v>0</v>
      </c>
      <c r="F146" s="203">
        <v>0</v>
      </c>
      <c r="G146" s="243">
        <v>0</v>
      </c>
      <c r="H146" s="13">
        <v>0</v>
      </c>
      <c r="I146" s="32">
        <f t="shared" si="27"/>
        <v>0</v>
      </c>
      <c r="J146" s="230">
        <v>2000</v>
      </c>
      <c r="K146" s="32">
        <v>0</v>
      </c>
      <c r="L146" s="14">
        <f t="shared" si="26"/>
        <v>2000</v>
      </c>
      <c r="M146" s="262"/>
      <c r="N146" s="181"/>
    </row>
    <row r="147" spans="1:14" s="5" customFormat="1" ht="24" customHeight="1">
      <c r="A147" s="244" t="s">
        <v>274</v>
      </c>
      <c r="B147" s="24">
        <v>0</v>
      </c>
      <c r="C147" s="24">
        <v>0</v>
      </c>
      <c r="D147" s="24">
        <v>0</v>
      </c>
      <c r="E147" s="25">
        <f t="shared" si="25"/>
        <v>0</v>
      </c>
      <c r="F147" s="24">
        <v>0</v>
      </c>
      <c r="G147" s="241">
        <v>0</v>
      </c>
      <c r="H147" s="24">
        <v>0</v>
      </c>
      <c r="I147" s="25">
        <f t="shared" si="27"/>
        <v>0</v>
      </c>
      <c r="J147" s="226">
        <v>5000</v>
      </c>
      <c r="K147" s="25">
        <v>0</v>
      </c>
      <c r="L147" s="25">
        <f t="shared" si="26"/>
        <v>5000</v>
      </c>
      <c r="M147" s="262"/>
      <c r="N147" s="181"/>
    </row>
    <row r="148" spans="1:14" s="5" customFormat="1" ht="24" customHeight="1">
      <c r="A148" s="242" t="s">
        <v>275</v>
      </c>
      <c r="B148" s="13">
        <v>0</v>
      </c>
      <c r="C148" s="203">
        <v>0</v>
      </c>
      <c r="D148" s="203">
        <v>0</v>
      </c>
      <c r="E148" s="32">
        <f t="shared" si="25"/>
        <v>0</v>
      </c>
      <c r="F148" s="203">
        <v>0</v>
      </c>
      <c r="G148" s="243">
        <v>0</v>
      </c>
      <c r="H148" s="13">
        <v>0</v>
      </c>
      <c r="I148" s="32">
        <f t="shared" si="27"/>
        <v>0</v>
      </c>
      <c r="J148" s="230">
        <v>3000</v>
      </c>
      <c r="K148" s="14">
        <v>0</v>
      </c>
      <c r="L148" s="14">
        <f t="shared" si="26"/>
        <v>3000</v>
      </c>
      <c r="M148" s="181"/>
      <c r="N148" s="181"/>
    </row>
    <row r="149" spans="1:14" s="5" customFormat="1" ht="24" customHeight="1">
      <c r="A149" s="87" t="s">
        <v>276</v>
      </c>
      <c r="B149" s="81">
        <v>0</v>
      </c>
      <c r="C149" s="17">
        <v>0</v>
      </c>
      <c r="D149" s="17">
        <v>0</v>
      </c>
      <c r="E149" s="18">
        <f t="shared" si="25"/>
        <v>0</v>
      </c>
      <c r="F149" s="17">
        <v>0</v>
      </c>
      <c r="G149" s="208">
        <v>0</v>
      </c>
      <c r="H149" s="81">
        <v>0</v>
      </c>
      <c r="I149" s="18">
        <f t="shared" si="27"/>
        <v>0</v>
      </c>
      <c r="J149" s="225">
        <v>20000</v>
      </c>
      <c r="K149" s="54">
        <v>0</v>
      </c>
      <c r="L149" s="54">
        <f t="shared" si="26"/>
        <v>20000</v>
      </c>
      <c r="M149" s="181"/>
      <c r="N149" s="181"/>
    </row>
    <row r="150" spans="1:14" s="5" customFormat="1" ht="24" customHeight="1">
      <c r="A150" s="254" t="s">
        <v>277</v>
      </c>
      <c r="B150" s="17">
        <v>0</v>
      </c>
      <c r="C150" s="17">
        <v>0</v>
      </c>
      <c r="D150" s="17">
        <v>0</v>
      </c>
      <c r="E150" s="18">
        <f>SUM(B150:D150)</f>
        <v>0</v>
      </c>
      <c r="F150" s="17">
        <v>0</v>
      </c>
      <c r="G150" s="207">
        <v>0</v>
      </c>
      <c r="H150" s="17">
        <v>0</v>
      </c>
      <c r="I150" s="18">
        <f>SUM(F150:H150)</f>
        <v>0</v>
      </c>
      <c r="J150" s="225">
        <v>3000</v>
      </c>
      <c r="K150" s="18">
        <v>0</v>
      </c>
      <c r="L150" s="18">
        <f>SUM(E150+I150+K150+J150)</f>
        <v>3000</v>
      </c>
      <c r="M150" s="181"/>
      <c r="N150" s="181"/>
    </row>
    <row r="151" spans="1:14" s="5" customFormat="1" ht="24" customHeight="1">
      <c r="A151" s="242" t="s">
        <v>278</v>
      </c>
      <c r="B151" s="13">
        <v>0</v>
      </c>
      <c r="C151" s="203">
        <v>0</v>
      </c>
      <c r="D151" s="203">
        <v>0</v>
      </c>
      <c r="E151" s="32">
        <f>SUM(B151:D151)</f>
        <v>0</v>
      </c>
      <c r="F151" s="203">
        <v>0</v>
      </c>
      <c r="G151" s="243">
        <v>0</v>
      </c>
      <c r="H151" s="13">
        <v>0</v>
      </c>
      <c r="I151" s="32">
        <f>SUM(F151:H151)</f>
        <v>0</v>
      </c>
      <c r="J151" s="230">
        <v>5000</v>
      </c>
      <c r="K151" s="14"/>
      <c r="L151" s="14">
        <f>SUM(E151+I151+K151+J151)</f>
        <v>5000</v>
      </c>
      <c r="M151" s="181"/>
      <c r="N151" s="181"/>
    </row>
    <row r="152" spans="1:14" s="5" customFormat="1" ht="24" customHeight="1">
      <c r="A152" s="87" t="s">
        <v>279</v>
      </c>
      <c r="B152" s="81">
        <v>0</v>
      </c>
      <c r="C152" s="81">
        <v>0</v>
      </c>
      <c r="D152" s="81">
        <v>0</v>
      </c>
      <c r="E152" s="54">
        <f t="shared" si="25"/>
        <v>0</v>
      </c>
      <c r="F152" s="81">
        <v>0</v>
      </c>
      <c r="G152" s="208">
        <v>0</v>
      </c>
      <c r="H152" s="81">
        <v>0</v>
      </c>
      <c r="I152" s="54">
        <f t="shared" si="27"/>
        <v>0</v>
      </c>
      <c r="J152" s="226">
        <v>5000</v>
      </c>
      <c r="K152" s="25">
        <v>0</v>
      </c>
      <c r="L152" s="25">
        <f t="shared" si="26"/>
        <v>5000</v>
      </c>
      <c r="M152" s="181"/>
      <c r="N152" s="181"/>
    </row>
    <row r="153" spans="1:12" ht="24" customHeight="1">
      <c r="A153" s="19" t="s">
        <v>12</v>
      </c>
      <c r="B153" s="20">
        <f>B154+B156</f>
        <v>0</v>
      </c>
      <c r="C153" s="20">
        <f>C154+C156</f>
        <v>78598900</v>
      </c>
      <c r="D153" s="20">
        <f>D154+D156</f>
        <v>0</v>
      </c>
      <c r="E153" s="20">
        <f aca="true" t="shared" si="28" ref="E153:L153">E154+E156</f>
        <v>78598900</v>
      </c>
      <c r="F153" s="20">
        <f t="shared" si="28"/>
        <v>0</v>
      </c>
      <c r="G153" s="20">
        <f t="shared" si="28"/>
        <v>0</v>
      </c>
      <c r="H153" s="20">
        <f t="shared" si="28"/>
        <v>0</v>
      </c>
      <c r="I153" s="20">
        <f t="shared" si="28"/>
        <v>0</v>
      </c>
      <c r="J153" s="20">
        <f t="shared" si="28"/>
        <v>115800</v>
      </c>
      <c r="K153" s="20">
        <f t="shared" si="28"/>
        <v>9431890</v>
      </c>
      <c r="L153" s="20">
        <f t="shared" si="28"/>
        <v>88146590</v>
      </c>
    </row>
    <row r="154" spans="1:12" ht="24" customHeight="1">
      <c r="A154" s="37" t="s">
        <v>43</v>
      </c>
      <c r="B154" s="38">
        <f>SUM(B155:B155)</f>
        <v>0</v>
      </c>
      <c r="C154" s="38">
        <f>SUM(C155:C155)</f>
        <v>840000</v>
      </c>
      <c r="D154" s="38">
        <f aca="true" t="shared" si="29" ref="D154:L154">SUM(D155:D155)</f>
        <v>0</v>
      </c>
      <c r="E154" s="38">
        <f>SUM(E155:E155)</f>
        <v>840000</v>
      </c>
      <c r="F154" s="38">
        <f t="shared" si="29"/>
        <v>0</v>
      </c>
      <c r="G154" s="38">
        <f t="shared" si="29"/>
        <v>0</v>
      </c>
      <c r="H154" s="38">
        <f t="shared" si="29"/>
        <v>0</v>
      </c>
      <c r="I154" s="38">
        <f t="shared" si="29"/>
        <v>0</v>
      </c>
      <c r="J154" s="38">
        <f>SUM(J155:J155)</f>
        <v>115800</v>
      </c>
      <c r="K154" s="38">
        <f>SUM(K155:K155)</f>
        <v>9431890</v>
      </c>
      <c r="L154" s="38">
        <f t="shared" si="29"/>
        <v>10387690</v>
      </c>
    </row>
    <row r="155" spans="1:12" ht="24" customHeight="1">
      <c r="A155" s="12" t="s">
        <v>77</v>
      </c>
      <c r="B155" s="13">
        <v>0</v>
      </c>
      <c r="C155" s="13">
        <v>840000</v>
      </c>
      <c r="D155" s="13"/>
      <c r="E155" s="14">
        <f>SUM(B155:D155)</f>
        <v>840000</v>
      </c>
      <c r="F155" s="13">
        <v>0</v>
      </c>
      <c r="G155" s="13">
        <v>0</v>
      </c>
      <c r="H155" s="13">
        <v>0</v>
      </c>
      <c r="I155" s="14">
        <f>SUM(F155:H155)</f>
        <v>0</v>
      </c>
      <c r="J155" s="224">
        <v>115800</v>
      </c>
      <c r="K155" s="14">
        <v>9431890</v>
      </c>
      <c r="L155" s="61">
        <f>E155+I155+K155+J155</f>
        <v>10387690</v>
      </c>
    </row>
    <row r="156" spans="1:12" ht="24" customHeight="1">
      <c r="A156" s="21" t="s">
        <v>42</v>
      </c>
      <c r="B156" s="38">
        <f>SUM(B157:B158)</f>
        <v>0</v>
      </c>
      <c r="C156" s="38">
        <f aca="true" t="shared" si="30" ref="C156:L156">SUM(C157:C158)</f>
        <v>77758900</v>
      </c>
      <c r="D156" s="38">
        <f t="shared" si="30"/>
        <v>0</v>
      </c>
      <c r="E156" s="38">
        <f t="shared" si="30"/>
        <v>77758900</v>
      </c>
      <c r="F156" s="38">
        <f t="shared" si="30"/>
        <v>0</v>
      </c>
      <c r="G156" s="38">
        <f t="shared" si="30"/>
        <v>0</v>
      </c>
      <c r="H156" s="38">
        <f t="shared" si="30"/>
        <v>0</v>
      </c>
      <c r="I156" s="38">
        <f t="shared" si="30"/>
        <v>0</v>
      </c>
      <c r="J156" s="38">
        <f t="shared" si="30"/>
        <v>0</v>
      </c>
      <c r="K156" s="38">
        <f t="shared" si="30"/>
        <v>0</v>
      </c>
      <c r="L156" s="38">
        <f t="shared" si="30"/>
        <v>77758900</v>
      </c>
    </row>
    <row r="157" spans="1:12" ht="24" customHeight="1">
      <c r="A157" s="12" t="s">
        <v>170</v>
      </c>
      <c r="B157" s="202">
        <v>0</v>
      </c>
      <c r="C157" s="202">
        <v>34554600</v>
      </c>
      <c r="D157" s="204"/>
      <c r="E157" s="204">
        <f>SUM(B157:D157)</f>
        <v>34554600</v>
      </c>
      <c r="F157" s="202">
        <v>0</v>
      </c>
      <c r="G157" s="204">
        <v>0</v>
      </c>
      <c r="H157" s="202">
        <v>0</v>
      </c>
      <c r="I157" s="204">
        <f>SUM(F157:H157)</f>
        <v>0</v>
      </c>
      <c r="J157" s="233"/>
      <c r="K157" s="204">
        <v>0</v>
      </c>
      <c r="L157" s="204">
        <f>E157+I157+K157+J157</f>
        <v>34554600</v>
      </c>
    </row>
    <row r="158" spans="1:12" ht="24" customHeight="1">
      <c r="A158" s="23" t="s">
        <v>171</v>
      </c>
      <c r="B158" s="24"/>
      <c r="C158" s="24">
        <v>43204300</v>
      </c>
      <c r="D158" s="39"/>
      <c r="E158" s="39">
        <f>SUM(B158:D158)</f>
        <v>43204300</v>
      </c>
      <c r="F158" s="24">
        <v>0</v>
      </c>
      <c r="G158" s="39">
        <v>0</v>
      </c>
      <c r="H158" s="24">
        <v>0</v>
      </c>
      <c r="I158" s="39">
        <f>SUM(F158:H158)</f>
        <v>0</v>
      </c>
      <c r="J158" s="234"/>
      <c r="K158" s="39"/>
      <c r="L158" s="13">
        <f>E158+I158+K158+J158</f>
        <v>43204300</v>
      </c>
    </row>
    <row r="159" spans="1:12" ht="24" customHeight="1">
      <c r="A159" s="19" t="s">
        <v>13</v>
      </c>
      <c r="B159" s="20">
        <f aca="true" t="shared" si="31" ref="B159:L159">SUM(B160:B163)</f>
        <v>0</v>
      </c>
      <c r="C159" s="20">
        <f t="shared" si="31"/>
        <v>0</v>
      </c>
      <c r="D159" s="20">
        <f t="shared" si="31"/>
        <v>0</v>
      </c>
      <c r="E159" s="20">
        <f t="shared" si="31"/>
        <v>0</v>
      </c>
      <c r="F159" s="20">
        <f t="shared" si="31"/>
        <v>0</v>
      </c>
      <c r="G159" s="20">
        <f t="shared" si="31"/>
        <v>13708253.24</v>
      </c>
      <c r="H159" s="20">
        <f t="shared" si="31"/>
        <v>0</v>
      </c>
      <c r="I159" s="20">
        <f t="shared" si="31"/>
        <v>13708253.24</v>
      </c>
      <c r="J159" s="20">
        <f t="shared" si="31"/>
        <v>0</v>
      </c>
      <c r="K159" s="20">
        <f t="shared" si="31"/>
        <v>0</v>
      </c>
      <c r="L159" s="20">
        <f t="shared" si="31"/>
        <v>13708253.24</v>
      </c>
    </row>
    <row r="160" spans="1:12" ht="24" customHeight="1">
      <c r="A160" s="12" t="s">
        <v>72</v>
      </c>
      <c r="B160" s="202">
        <v>0</v>
      </c>
      <c r="C160" s="202">
        <v>0</v>
      </c>
      <c r="D160" s="202"/>
      <c r="E160" s="15">
        <f>SUM(B160:D160)</f>
        <v>0</v>
      </c>
      <c r="F160" s="202">
        <v>0</v>
      </c>
      <c r="G160" s="202">
        <v>0</v>
      </c>
      <c r="H160" s="202">
        <v>0</v>
      </c>
      <c r="I160" s="15">
        <v>0</v>
      </c>
      <c r="J160" s="235"/>
      <c r="K160" s="15">
        <v>0</v>
      </c>
      <c r="L160" s="15">
        <v>0</v>
      </c>
    </row>
    <row r="161" spans="1:12" ht="24" customHeight="1">
      <c r="A161" s="16" t="s">
        <v>45</v>
      </c>
      <c r="B161" s="17">
        <v>0</v>
      </c>
      <c r="C161" s="17">
        <v>0</v>
      </c>
      <c r="D161" s="17"/>
      <c r="E161" s="17">
        <f>SUM(B161:D161)</f>
        <v>0</v>
      </c>
      <c r="F161" s="17">
        <v>0</v>
      </c>
      <c r="G161" s="17">
        <v>9166913.24</v>
      </c>
      <c r="H161" s="17">
        <v>0</v>
      </c>
      <c r="I161" s="17">
        <f>SUM(F161:H161)</f>
        <v>9166913.24</v>
      </c>
      <c r="J161" s="236"/>
      <c r="K161" s="18">
        <v>0</v>
      </c>
      <c r="L161" s="17">
        <f>E161+I161+K161</f>
        <v>9166913.24</v>
      </c>
    </row>
    <row r="162" spans="1:12" ht="24" customHeight="1">
      <c r="A162" s="12" t="s">
        <v>46</v>
      </c>
      <c r="B162" s="13">
        <v>0</v>
      </c>
      <c r="C162" s="13">
        <v>0</v>
      </c>
      <c r="D162" s="13"/>
      <c r="E162" s="13">
        <f>SUM(B162:D162)</f>
        <v>0</v>
      </c>
      <c r="F162" s="13">
        <v>0</v>
      </c>
      <c r="G162" s="13">
        <v>1694640</v>
      </c>
      <c r="H162" s="13">
        <v>0</v>
      </c>
      <c r="I162" s="13">
        <f>SUM(F162:H162)</f>
        <v>1694640</v>
      </c>
      <c r="J162" s="237"/>
      <c r="K162" s="14">
        <v>0</v>
      </c>
      <c r="L162" s="17">
        <f>E162+I162+K162</f>
        <v>1694640</v>
      </c>
    </row>
    <row r="163" spans="1:12" ht="24" customHeight="1">
      <c r="A163" s="23" t="s">
        <v>47</v>
      </c>
      <c r="B163" s="24">
        <v>0</v>
      </c>
      <c r="C163" s="24">
        <v>0</v>
      </c>
      <c r="D163" s="24"/>
      <c r="E163" s="24">
        <f>SUM(B163:D163)</f>
        <v>0</v>
      </c>
      <c r="F163" s="24">
        <v>0</v>
      </c>
      <c r="G163" s="24">
        <v>2846700</v>
      </c>
      <c r="H163" s="24">
        <v>0</v>
      </c>
      <c r="I163" s="24">
        <f>SUM(F163:H163)</f>
        <v>2846700</v>
      </c>
      <c r="J163" s="238"/>
      <c r="K163" s="25">
        <v>0</v>
      </c>
      <c r="L163" s="24">
        <f>E163+I163+K163</f>
        <v>2846700</v>
      </c>
    </row>
    <row r="164" spans="1:12" ht="24" customHeight="1">
      <c r="A164" s="19" t="s">
        <v>14</v>
      </c>
      <c r="B164" s="10">
        <f>SUM(B165:B166)</f>
        <v>0</v>
      </c>
      <c r="C164" s="10">
        <f>SUM(C165:C166)</f>
        <v>0</v>
      </c>
      <c r="D164" s="10"/>
      <c r="E164" s="10">
        <f aca="true" t="shared" si="32" ref="E164:J164">SUM(E165)</f>
        <v>0</v>
      </c>
      <c r="F164" s="10">
        <f t="shared" si="32"/>
        <v>0</v>
      </c>
      <c r="G164" s="10">
        <f t="shared" si="32"/>
        <v>0</v>
      </c>
      <c r="H164" s="10">
        <f t="shared" si="32"/>
        <v>0</v>
      </c>
      <c r="I164" s="10">
        <f t="shared" si="32"/>
        <v>0</v>
      </c>
      <c r="J164" s="10">
        <f t="shared" si="32"/>
        <v>0</v>
      </c>
      <c r="K164" s="10">
        <f>SUM(K165)</f>
        <v>12136663.04</v>
      </c>
      <c r="L164" s="10">
        <f>SUM(L165)</f>
        <v>12136663.04</v>
      </c>
    </row>
    <row r="165" spans="1:12" ht="24" customHeight="1">
      <c r="A165" s="45" t="s">
        <v>73</v>
      </c>
      <c r="B165" s="38">
        <v>0</v>
      </c>
      <c r="C165" s="38">
        <v>0</v>
      </c>
      <c r="D165" s="38"/>
      <c r="E165" s="38">
        <v>0</v>
      </c>
      <c r="F165" s="22"/>
      <c r="G165" s="38">
        <v>0</v>
      </c>
      <c r="H165" s="38">
        <v>0</v>
      </c>
      <c r="I165" s="38">
        <v>0</v>
      </c>
      <c r="J165" s="210"/>
      <c r="K165" s="213">
        <v>12136663.04</v>
      </c>
      <c r="L165" s="22">
        <f>SUM(G165:K165)</f>
        <v>12136663.04</v>
      </c>
    </row>
    <row r="166" spans="1:12" ht="24" customHeight="1">
      <c r="A166" s="45" t="s">
        <v>74</v>
      </c>
      <c r="B166" s="38">
        <v>0</v>
      </c>
      <c r="C166" s="38">
        <v>0</v>
      </c>
      <c r="D166" s="38"/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/>
      <c r="K166" s="22">
        <v>0</v>
      </c>
      <c r="L166" s="22">
        <f>E166+I166+K166</f>
        <v>0</v>
      </c>
    </row>
    <row r="167" spans="1:12" ht="24" customHeight="1">
      <c r="A167" s="192"/>
      <c r="L167" s="89"/>
    </row>
    <row r="168" spans="1:12" ht="24" customHeight="1">
      <c r="A168" s="192"/>
      <c r="L168" s="89"/>
    </row>
    <row r="169" spans="1:12" ht="24" customHeight="1">
      <c r="A169" s="192"/>
      <c r="D169" s="91"/>
      <c r="E169" s="91"/>
      <c r="F169" s="91"/>
      <c r="G169" s="91">
        <f>SUM(G159,G22)</f>
        <v>17232457.35</v>
      </c>
      <c r="H169" s="91"/>
      <c r="I169" s="91"/>
      <c r="J169" s="91"/>
      <c r="K169" s="183"/>
      <c r="L169" s="89"/>
    </row>
    <row r="170" spans="1:13" ht="24" customHeight="1">
      <c r="A170" s="192"/>
      <c r="D170" s="91"/>
      <c r="E170" s="91"/>
      <c r="F170" s="91"/>
      <c r="G170" s="91"/>
      <c r="H170" s="91"/>
      <c r="I170" s="91"/>
      <c r="J170" s="91"/>
      <c r="K170" s="91"/>
      <c r="L170" s="89"/>
      <c r="M170" s="214"/>
    </row>
    <row r="171" spans="1:12" ht="24" customHeight="1">
      <c r="A171" s="192"/>
      <c r="B171" s="90"/>
      <c r="C171" s="90"/>
      <c r="D171" s="182"/>
      <c r="E171" s="182"/>
      <c r="F171" s="182"/>
      <c r="G171" s="182"/>
      <c r="H171" s="182"/>
      <c r="I171" s="182"/>
      <c r="J171" s="182"/>
      <c r="K171" s="184"/>
      <c r="L171" s="90"/>
    </row>
    <row r="172" spans="1:12" ht="24" customHeight="1">
      <c r="A172" s="192"/>
      <c r="B172" s="90"/>
      <c r="C172" s="90"/>
      <c r="D172" s="182"/>
      <c r="E172" s="182"/>
      <c r="F172" s="182"/>
      <c r="G172" s="184"/>
      <c r="H172" s="184"/>
      <c r="I172" s="182"/>
      <c r="J172" s="182"/>
      <c r="K172" s="182"/>
      <c r="L172" s="90"/>
    </row>
    <row r="173" spans="1:12" ht="24" customHeight="1">
      <c r="A173" s="192"/>
      <c r="B173" s="90"/>
      <c r="C173" s="90"/>
      <c r="D173" s="90"/>
      <c r="E173" s="90"/>
      <c r="F173" s="90"/>
      <c r="H173" s="90"/>
      <c r="I173" s="90"/>
      <c r="J173" s="90"/>
      <c r="K173" s="90"/>
      <c r="L173" s="90"/>
    </row>
    <row r="174" spans="1:12" ht="24" customHeight="1">
      <c r="A174" s="192"/>
      <c r="B174" s="90"/>
      <c r="C174" s="90"/>
      <c r="D174" s="90"/>
      <c r="E174" s="90"/>
      <c r="F174" s="90"/>
      <c r="H174" s="90"/>
      <c r="I174" s="90"/>
      <c r="J174" s="90"/>
      <c r="K174" s="90"/>
      <c r="L174" s="90"/>
    </row>
    <row r="175" spans="1:12" ht="24" customHeight="1">
      <c r="A175" s="192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</row>
    <row r="176" spans="1:12" ht="24" customHeight="1">
      <c r="A176" s="192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</row>
    <row r="177" spans="1:12" ht="24" customHeight="1">
      <c r="A177" s="192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</row>
    <row r="178" spans="1:12" ht="24" customHeight="1">
      <c r="A178" s="192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</row>
    <row r="179" spans="1:12" ht="24" customHeight="1">
      <c r="A179" s="192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</row>
    <row r="180" spans="1:12" ht="24" customHeight="1">
      <c r="A180" s="192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</row>
    <row r="181" spans="1:12" ht="24" customHeight="1">
      <c r="A181" s="192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</row>
    <row r="182" spans="1:12" ht="24" customHeight="1">
      <c r="A182" s="192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</row>
    <row r="183" spans="1:12" ht="24" customHeight="1">
      <c r="A183" s="192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</row>
    <row r="184" spans="1:12" ht="24" customHeight="1">
      <c r="A184" s="192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</row>
    <row r="185" spans="1:12" ht="24" customHeight="1">
      <c r="A185" s="192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</row>
    <row r="186" spans="1:12" ht="24" customHeight="1">
      <c r="A186" s="192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</row>
    <row r="187" spans="1:12" ht="24" customHeight="1">
      <c r="A187" s="192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</row>
    <row r="188" spans="1:12" ht="24" customHeight="1">
      <c r="A188" s="192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</row>
    <row r="189" spans="1:12" ht="24" customHeight="1">
      <c r="A189" s="192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</row>
    <row r="190" spans="1:12" ht="24" customHeight="1">
      <c r="A190" s="192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</row>
    <row r="191" spans="1:12" ht="24" customHeight="1">
      <c r="A191" s="192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</row>
    <row r="192" spans="1:12" ht="24" customHeight="1">
      <c r="A192" s="192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</row>
    <row r="193" spans="1:12" ht="24" customHeight="1">
      <c r="A193" s="192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</row>
    <row r="194" spans="1:12" ht="24" customHeight="1">
      <c r="A194" s="192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</row>
    <row r="195" spans="1:12" ht="24" customHeight="1">
      <c r="A195" s="192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</row>
    <row r="196" spans="1:12" ht="24" customHeight="1">
      <c r="A196" s="192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</row>
    <row r="197" spans="1:12" ht="24" customHeight="1">
      <c r="A197" s="192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</row>
    <row r="198" spans="1:12" ht="24" customHeight="1">
      <c r="A198" s="192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</row>
    <row r="199" spans="1:12" ht="24" customHeight="1">
      <c r="A199" s="192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</row>
    <row r="200" spans="1:12" ht="24" customHeight="1">
      <c r="A200" s="192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1:12" ht="24" customHeight="1">
      <c r="A201" s="192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</row>
    <row r="202" spans="1:12" ht="24" customHeight="1">
      <c r="A202" s="192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</row>
    <row r="203" spans="1:12" ht="24" customHeight="1">
      <c r="A203" s="192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</row>
    <row r="204" spans="1:12" ht="24" customHeight="1">
      <c r="A204" s="192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</row>
    <row r="205" spans="1:12" ht="24" customHeight="1">
      <c r="A205" s="192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4"/>
    </row>
    <row r="206" spans="1:12" ht="24" customHeight="1">
      <c r="A206" s="192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4"/>
    </row>
    <row r="207" spans="1:12" ht="24" customHeight="1">
      <c r="A207" s="192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4"/>
    </row>
    <row r="208" spans="1:12" ht="24" customHeight="1">
      <c r="A208" s="192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4"/>
    </row>
    <row r="209" spans="1:12" ht="24" customHeight="1">
      <c r="A209" s="192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4"/>
    </row>
    <row r="210" spans="1:12" ht="24" customHeight="1">
      <c r="A210" s="192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4"/>
    </row>
    <row r="211" spans="1:12" ht="24" customHeight="1">
      <c r="A211" s="192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4"/>
    </row>
    <row r="212" spans="1:12" ht="24" customHeight="1">
      <c r="A212" s="192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4"/>
    </row>
    <row r="213" spans="1:12" ht="24" customHeight="1">
      <c r="A213" s="192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4"/>
    </row>
    <row r="214" spans="1:12" ht="24" customHeight="1">
      <c r="A214" s="192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4"/>
    </row>
    <row r="215" spans="1:12" ht="24" customHeight="1">
      <c r="A215" s="192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4"/>
    </row>
    <row r="216" spans="1:12" ht="24" customHeight="1">
      <c r="A216" s="192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4"/>
    </row>
    <row r="217" spans="1:12" ht="24" customHeight="1">
      <c r="A217" s="192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4"/>
    </row>
    <row r="218" spans="1:12" ht="24" customHeight="1">
      <c r="A218" s="192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4"/>
    </row>
    <row r="219" spans="1:12" ht="24" customHeight="1">
      <c r="A219" s="93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4"/>
    </row>
    <row r="220" spans="1:12" ht="24" customHeight="1">
      <c r="A220" s="93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4"/>
    </row>
    <row r="221" spans="1:12" ht="24" customHeight="1">
      <c r="A221" s="93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4"/>
    </row>
    <row r="222" spans="1:12" ht="24" customHeight="1">
      <c r="A222" s="93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4"/>
    </row>
    <row r="223" spans="1:12" ht="24" customHeight="1">
      <c r="A223" s="93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4"/>
    </row>
    <row r="224" spans="1:12" ht="24" customHeight="1">
      <c r="A224" s="93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4"/>
    </row>
    <row r="225" spans="1:12" ht="24" customHeight="1">
      <c r="A225" s="93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4"/>
    </row>
    <row r="226" spans="1:12" ht="24" customHeight="1">
      <c r="A226" s="93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4"/>
    </row>
  </sheetData>
  <sheetProtection/>
  <mergeCells count="6">
    <mergeCell ref="A1:L1"/>
    <mergeCell ref="A3:L3"/>
    <mergeCell ref="B5:K5"/>
    <mergeCell ref="B6:E6"/>
    <mergeCell ref="F6:I6"/>
    <mergeCell ref="J6:K6"/>
  </mergeCells>
  <printOptions horizontalCentered="1"/>
  <pageMargins left="0.1968503937007874" right="0" top="0.7874015748031497" bottom="0.2755905511811024" header="0.31496062992125984" footer="0.31496062992125984"/>
  <pageSetup fitToHeight="0" horizontalDpi="600" verticalDpi="600" orientation="landscape" paperSize="9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VECPR</dc:creator>
  <cp:keywords/>
  <dc:description/>
  <cp:lastModifiedBy>kktech-pc</cp:lastModifiedBy>
  <cp:lastPrinted>2022-01-21T06:33:49Z</cp:lastPrinted>
  <dcterms:created xsi:type="dcterms:W3CDTF">2014-09-01T01:14:13Z</dcterms:created>
  <dcterms:modified xsi:type="dcterms:W3CDTF">2022-01-21T06:33:57Z</dcterms:modified>
  <cp:category/>
  <cp:version/>
  <cp:contentType/>
  <cp:contentStatus/>
</cp:coreProperties>
</file>